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J:\procurement_baa_rfp\WIP - NOT PUBLIC\22-69116 Adoption and Guardianship Services\Proposals\Lifeline Youth and Family Services\"/>
    </mc:Choice>
  </mc:AlternateContent>
  <xr:revisionPtr revIDLastSave="0" documentId="8_{F9582C89-7D3F-4B4A-A984-D74EAC2358E0}" xr6:coauthVersionLast="47" xr6:coauthVersionMax="47" xr10:uidLastSave="{00000000-0000-0000-0000-000000000000}"/>
  <bookViews>
    <workbookView xWindow="-120" yWindow="-120" windowWidth="20730" windowHeight="11160" tabRatio="641" activeTab="1" xr2:uid="{00000000-000D-0000-FFFF-FFFF00000000}"/>
  </bookViews>
  <sheets>
    <sheet name="Title" sheetId="8" r:id="rId1"/>
    <sheet name="Cost Proposal Summary" sheetId="4" r:id="rId2"/>
    <sheet name="Pre-Adoption &amp; Pre-Guardianship" sheetId="9" r:id="rId3"/>
    <sheet name="Post-Adoption&amp;Post-Guardianship" sheetId="10" r:id="rId4"/>
    <sheet name="Assumptions" sheetId="11" r:id="rId5"/>
    <sheet name="Notes - Age Breakout (OG)" sheetId="14" state="hidden" r:id="rId6"/>
  </sheets>
  <definedNames>
    <definedName name="_xlnm.Print_Area" localSheetId="4">Assumptions!$A$1:$I$28</definedName>
    <definedName name="_xlnm.Print_Area" localSheetId="1">'Cost Proposal Summary'!$A$1:$E$24</definedName>
    <definedName name="_xlnm.Print_Area" localSheetId="2">'Pre-Adoption &amp; Pre-Guardianship'!$A$1:$F$67</definedName>
    <definedName name="_xlnm.Print_Area" localSheetId="0">Title!$A$1:$F$15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11" l="1"/>
  <c r="F20" i="11" l="1"/>
  <c r="F19" i="11"/>
  <c r="F18" i="11"/>
  <c r="F17" i="11"/>
  <c r="F16" i="11"/>
  <c r="F15" i="11"/>
  <c r="F14" i="11"/>
  <c r="F13" i="11"/>
  <c r="F12" i="11"/>
  <c r="F11" i="11"/>
  <c r="F10" i="11"/>
  <c r="F9" i="11"/>
  <c r="D11" i="10" l="1"/>
  <c r="C11" i="10" l="1"/>
  <c r="C11" i="9"/>
  <c r="D62" i="9" l="1"/>
  <c r="D57" i="9"/>
  <c r="F54" i="14"/>
  <c r="F47" i="14"/>
  <c r="F40" i="14"/>
  <c r="F33" i="14"/>
  <c r="F26" i="14"/>
  <c r="F19" i="14"/>
  <c r="E15" i="14"/>
  <c r="D15" i="14"/>
  <c r="C15" i="14"/>
  <c r="E9" i="14"/>
  <c r="E8" i="14" s="1"/>
  <c r="E61" i="14" s="1"/>
  <c r="E64" i="14" s="1"/>
  <c r="D8" i="14"/>
  <c r="E55" i="14" s="1"/>
  <c r="E57" i="14" s="1"/>
  <c r="C8" i="14"/>
  <c r="C34" i="14" s="1"/>
  <c r="D7" i="14"/>
  <c r="E48" i="14" s="1"/>
  <c r="E50" i="14" s="1"/>
  <c r="C7" i="14"/>
  <c r="D27" i="14" s="1"/>
  <c r="D29" i="14" s="1"/>
  <c r="D6" i="14"/>
  <c r="D41" i="14" s="1"/>
  <c r="D43" i="14" s="1"/>
  <c r="C6" i="14"/>
  <c r="E20" i="14" s="1"/>
  <c r="E22" i="14" s="1"/>
  <c r="E34" i="14" l="1"/>
  <c r="E36" i="14" s="1"/>
  <c r="D34" i="14"/>
  <c r="D36" i="14" s="1"/>
  <c r="C55" i="14"/>
  <c r="C57" i="14" s="1"/>
  <c r="C48" i="14"/>
  <c r="C50" i="14" s="1"/>
  <c r="C41" i="14"/>
  <c r="C43" i="14" s="1"/>
  <c r="F43" i="14" s="1"/>
  <c r="E27" i="14"/>
  <c r="E29" i="14" s="1"/>
  <c r="D48" i="14"/>
  <c r="D50" i="14" s="1"/>
  <c r="F57" i="14"/>
  <c r="C36" i="14"/>
  <c r="F36" i="14" s="1"/>
  <c r="E41" i="14"/>
  <c r="E43" i="14" s="1"/>
  <c r="D55" i="14"/>
  <c r="D57" i="14" s="1"/>
  <c r="E7" i="14"/>
  <c r="D61" i="14" s="1"/>
  <c r="D64" i="14" s="1"/>
  <c r="E6" i="14"/>
  <c r="C61" i="14" s="1"/>
  <c r="C20" i="14"/>
  <c r="D20" i="14"/>
  <c r="D22" i="14" s="1"/>
  <c r="C27" i="14"/>
  <c r="F48" i="14" l="1"/>
  <c r="F34" i="14"/>
  <c r="F41" i="14"/>
  <c r="F50" i="14"/>
  <c r="C29" i="14"/>
  <c r="F29" i="14" s="1"/>
  <c r="F27" i="14"/>
  <c r="F55" i="14"/>
  <c r="C64" i="14"/>
  <c r="F64" i="14" s="1"/>
  <c r="F61" i="14"/>
  <c r="C22" i="14"/>
  <c r="F22" i="14" s="1"/>
  <c r="F20" i="14"/>
  <c r="D41" i="9" l="1"/>
  <c r="D50" i="9"/>
  <c r="F50" i="9" s="1"/>
  <c r="D33" i="9"/>
  <c r="F33" i="9" s="1"/>
  <c r="D31" i="9"/>
  <c r="C31" i="9"/>
  <c r="C50" i="9"/>
  <c r="C46" i="9"/>
  <c r="C32" i="9"/>
  <c r="C51" i="9"/>
  <c r="C33" i="9"/>
  <c r="C45" i="9"/>
  <c r="D49" i="9" l="1"/>
  <c r="F49" i="9" s="1"/>
  <c r="C39" i="9"/>
  <c r="C62" i="9"/>
  <c r="D46" i="9"/>
  <c r="C40" i="9"/>
  <c r="C63" i="9"/>
  <c r="C41" i="9"/>
  <c r="C64" i="9"/>
  <c r="D32" i="9"/>
  <c r="F32" i="9" s="1"/>
  <c r="D45" i="9"/>
  <c r="D28" i="9"/>
  <c r="D27" i="9"/>
  <c r="F31" i="9"/>
  <c r="C44" i="9"/>
  <c r="C49" i="9"/>
  <c r="C21" i="9"/>
  <c r="D39" i="9"/>
  <c r="D23" i="9"/>
  <c r="C59" i="9"/>
  <c r="C58" i="9"/>
  <c r="C57" i="9"/>
  <c r="E57" i="9" s="1"/>
  <c r="D21" i="9"/>
  <c r="C28" i="9"/>
  <c r="C27" i="9"/>
  <c r="C26" i="9"/>
  <c r="C23" i="9"/>
  <c r="C22" i="9"/>
  <c r="E11" i="10"/>
  <c r="D22" i="10"/>
  <c r="D20" i="10"/>
  <c r="D21" i="10"/>
  <c r="C22" i="10"/>
  <c r="C21" i="10"/>
  <c r="C20" i="10"/>
  <c r="E11" i="9"/>
  <c r="D11" i="9"/>
  <c r="D64" i="9" l="1"/>
  <c r="E64" i="9" s="1"/>
  <c r="D59" i="9"/>
  <c r="E59" i="9" s="1"/>
  <c r="D63" i="9"/>
  <c r="E63" i="9" s="1"/>
  <c r="D58" i="9"/>
  <c r="E58" i="9" s="1"/>
  <c r="E27" i="9"/>
  <c r="F27" i="9" s="1"/>
  <c r="D34" i="9"/>
  <c r="D44" i="9"/>
  <c r="E28" i="9"/>
  <c r="F28" i="9" s="1"/>
  <c r="E21" i="10"/>
  <c r="F21" i="10" s="1"/>
  <c r="E22" i="10"/>
  <c r="F22" i="10" s="1"/>
  <c r="D22" i="9"/>
  <c r="E62" i="9"/>
  <c r="D40" i="9"/>
  <c r="D26" i="9"/>
  <c r="D51" i="9"/>
  <c r="F51" i="9" s="1"/>
  <c r="C60" i="9"/>
  <c r="C47" i="9"/>
  <c r="C29" i="9"/>
  <c r="C34" i="9"/>
  <c r="C24" i="9"/>
  <c r="C23" i="10"/>
  <c r="E20" i="10"/>
  <c r="F20" i="10" s="1"/>
  <c r="E21" i="9"/>
  <c r="F21" i="9" s="1"/>
  <c r="E39" i="9"/>
  <c r="F39" i="9" s="1"/>
  <c r="E40" i="9"/>
  <c r="E22" i="9"/>
  <c r="E41" i="9"/>
  <c r="F41" i="9" s="1"/>
  <c r="E23" i="9"/>
  <c r="F23" i="9" s="1"/>
  <c r="E44" i="9"/>
  <c r="E26" i="9"/>
  <c r="E45" i="9"/>
  <c r="F45" i="9" s="1"/>
  <c r="E46" i="9"/>
  <c r="F46" i="9" s="1"/>
  <c r="C42" i="9"/>
  <c r="D47" i="9" l="1"/>
  <c r="F44" i="9"/>
  <c r="F47" i="9" s="1"/>
  <c r="C65" i="9"/>
  <c r="C66" i="9" s="1"/>
  <c r="F40" i="9"/>
  <c r="E60" i="9"/>
  <c r="E65" i="9"/>
  <c r="F22" i="9"/>
  <c r="F24" i="9" s="1"/>
  <c r="D24" i="9"/>
  <c r="C35" i="9"/>
  <c r="D52" i="9"/>
  <c r="D42" i="9"/>
  <c r="F26" i="9"/>
  <c r="F29" i="9" s="1"/>
  <c r="D29" i="9"/>
  <c r="C52" i="9"/>
  <c r="C53" i="9" s="1"/>
  <c r="F34" i="9"/>
  <c r="F23" i="10"/>
  <c r="D53" i="9" l="1"/>
  <c r="D26" i="10"/>
  <c r="C15" i="10" s="1"/>
  <c r="C23" i="4" s="1"/>
  <c r="E66" i="9"/>
  <c r="C16" i="9" s="1"/>
  <c r="C18" i="4" s="1"/>
  <c r="D35" i="9"/>
  <c r="F52" i="9"/>
  <c r="F35" i="9"/>
  <c r="C14" i="9" s="1"/>
  <c r="C16" i="4" s="1"/>
  <c r="F42" i="9"/>
  <c r="F53" i="9" s="1"/>
  <c r="C15" i="9" s="1"/>
  <c r="C17" i="4" s="1"/>
  <c r="C14" i="10"/>
  <c r="C19" i="4" l="1"/>
  <c r="C17" i="9"/>
  <c r="C16" i="10"/>
  <c r="C22" i="4"/>
  <c r="C24" i="4" s="1"/>
  <c r="C11" i="4" l="1"/>
  <c r="C13"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author>
  </authors>
  <commentList>
    <comment ref="A1" authorId="0" shapeId="0" xr:uid="{00000000-0006-0000-0500-000001000000}">
      <text>
        <r>
          <rPr>
            <b/>
            <sz val="9"/>
            <color indexed="81"/>
            <rFont val="Tahoma"/>
            <family val="2"/>
          </rPr>
          <t xml:space="preserve">ED:
</t>
        </r>
        <r>
          <rPr>
            <sz val="9"/>
            <color indexed="81"/>
            <rFont val="Tahoma"/>
            <family val="2"/>
          </rPr>
          <t>Ikaso, this tab was shows the Notes tab as it was directly after our meeting with DCS on 7/16.</t>
        </r>
      </text>
    </comment>
    <comment ref="E14" authorId="0" shapeId="0" xr:uid="{00000000-0006-0000-0500-000002000000}">
      <text>
        <r>
          <rPr>
            <b/>
            <sz val="9"/>
            <color indexed="81"/>
            <rFont val="Tahoma"/>
            <family val="2"/>
          </rPr>
          <t>ED:</t>
        </r>
        <r>
          <rPr>
            <sz val="9"/>
            <color indexed="81"/>
            <rFont val="Tahoma"/>
            <family val="2"/>
          </rPr>
          <t xml:space="preserve">
Adjust upwards </t>
        </r>
      </text>
    </comment>
  </commentList>
</comments>
</file>

<file path=xl/sharedStrings.xml><?xml version="1.0" encoding="utf-8"?>
<sst xmlns="http://schemas.openxmlformats.org/spreadsheetml/2006/main" count="261" uniqueCount="135">
  <si>
    <t>Respondent Name:</t>
  </si>
  <si>
    <t>Please Complete Yellow Shaded Regions</t>
  </si>
  <si>
    <t>State of Indiana</t>
  </si>
  <si>
    <t>Total</t>
  </si>
  <si>
    <t>Contract Length in Years</t>
  </si>
  <si>
    <t>Total Four Year Bid Amount</t>
  </si>
  <si>
    <t>DCS Adoption and Guardianship Support Services RFP</t>
  </si>
  <si>
    <t>Annual Bid Amount</t>
  </si>
  <si>
    <t>Table 1: Total Bid Amount</t>
  </si>
  <si>
    <t>Annual Cost</t>
  </si>
  <si>
    <t>Bonus Payment Amount</t>
  </si>
  <si>
    <t>Table 1: Respondent Proposed Costs</t>
  </si>
  <si>
    <t>Post-Adoption and Post-Guardianship Total Cost</t>
  </si>
  <si>
    <t>Post-Adoption and Post-Guardianship Bonus Payment Total Cost</t>
  </si>
  <si>
    <t>Pre-Adoption and Pre-Guardianship Bonus Payment Total Cost</t>
  </si>
  <si>
    <t>Table 3: Post-Adoption and Post-Guardianship Support Services Total Costs</t>
  </si>
  <si>
    <t>Proposed Monthly Rate</t>
  </si>
  <si>
    <t>Cost Proposal Summary</t>
  </si>
  <si>
    <t>Estimated Annual Number of Families Served by Post-Adoption or Post-Guardianship Services (including Initial and Return referrals)</t>
  </si>
  <si>
    <t>*Estimates included for informational and evaluation purposes only. Estimates are in no way intended to be a guarantee of future or projected services.</t>
  </si>
  <si>
    <t>Pre-Adoption and Pre-Guardianship Support Services Costs</t>
  </si>
  <si>
    <t>Post-Adoption and Post-Guardianship Support Services Costs</t>
  </si>
  <si>
    <t>Post-Adoption and Post-Guardianship Total Monthly Payment Cost</t>
  </si>
  <si>
    <t>Table 3A: Post-Adoption and Post-Guardianship Monthly Payment Cost</t>
  </si>
  <si>
    <t>Estimated Annual Number 
of Families</t>
  </si>
  <si>
    <t>Estimated Annual Number of Families</t>
  </si>
  <si>
    <t>Estimated Number of Families Eligible for Bonus Payment</t>
  </si>
  <si>
    <t>Estimated Annual Number of Months</t>
  </si>
  <si>
    <t>Post-Adoption and Post-Guardianship Total Bonus Payment Cost</t>
  </si>
  <si>
    <t>Post-Adoption and Post-Guardianship Monthly Payment Cost</t>
  </si>
  <si>
    <t>Post-Adoption and Post-Guardianship Bonus Payment Cost</t>
  </si>
  <si>
    <t>Table 2: Post-Adoption and Post-Guardianship Support Services Total Cost</t>
  </si>
  <si>
    <t>Pre-Adoption Bonus Payment Cost</t>
  </si>
  <si>
    <t>Pre-Guardianship Bonus Payment Cost</t>
  </si>
  <si>
    <t>Table 2: Pre-Adoption and Pre-Guardianship Support Services Total Cost</t>
  </si>
  <si>
    <t>Table 2: Pre-Adoption and Pre-Guardianship Support Services Total Costs</t>
  </si>
  <si>
    <t>Estimated Annual Number of Months of Post-Adoption and Post-Guardianship Service Provision per Family (including Initial and Return referrals)</t>
  </si>
  <si>
    <t>Assumptions</t>
  </si>
  <si>
    <t>Table 1A: Key Assumptions - Pre-Adoption and Pre-Guardianship Support Services*</t>
  </si>
  <si>
    <t>Table 1B: Key Assumptions - Post-Adoption and Post-Guardianship Support Services*</t>
  </si>
  <si>
    <t>N/A</t>
  </si>
  <si>
    <t>Assumption Category:</t>
  </si>
  <si>
    <t>Ages 0-4</t>
  </si>
  <si>
    <t>Ages 5-13</t>
  </si>
  <si>
    <t>Ages 14+</t>
  </si>
  <si>
    <t>Total:</t>
  </si>
  <si>
    <t>Pre-Adoption Total Cost</t>
  </si>
  <si>
    <t>Pre-Guardianship Total Cost</t>
  </si>
  <si>
    <t>Table 3C: Pre-Adoption and Pre-Guardianship Bonus Payment Total Cost</t>
  </si>
  <si>
    <r>
      <t xml:space="preserve">Instructions: </t>
    </r>
    <r>
      <rPr>
        <sz val="11"/>
        <rFont val="Arial"/>
        <family val="2"/>
      </rPr>
      <t xml:space="preserve">The key assumptions provided in Table 1A and Table 1B below are included for informational and evaluation purposes only and are estimates. These estimates are in no way intended to be a guarantee of future or projected services. </t>
    </r>
  </si>
  <si>
    <r>
      <t xml:space="preserve">Instructions: </t>
    </r>
    <r>
      <rPr>
        <sz val="11"/>
        <rFont val="Arial"/>
        <family val="2"/>
      </rPr>
      <t>Please fill in the cells shaded yellow. Respondents need only to fill in the Respondent Name on this tab. All blue cells will fill in automatically based on the information entered by Respondents on the Pre-Adoption &amp; Pre-Guardianship and the Post-Adoption &amp; Post-Guardianship tabs. Note that costs for all Adoption and Guardianship Support Services as defined in the Scope of Work should be captured in the Total Four Year Bid Amount.</t>
    </r>
  </si>
  <si>
    <t>Pre-Adoption Full Monthly Cost Subtotal</t>
  </si>
  <si>
    <t>Pre-Adoption One Half Monthly Cost Subtotal</t>
  </si>
  <si>
    <t>Pre-Adoption No Monthly Cost</t>
  </si>
  <si>
    <t>Pre-Adoption No Monthly Cost Subtotal</t>
  </si>
  <si>
    <t>Pre-Guardianship Full Monthly Cost</t>
  </si>
  <si>
    <t>Pre-Guardianship One Half Monthly Cost</t>
  </si>
  <si>
    <t>Pre-Guardianship No Monthly Cost</t>
  </si>
  <si>
    <t>Pre-Guardianship Full Monthly Cost Subtotal</t>
  </si>
  <si>
    <t>Pre-Guardianship One Half Monthly Cost Subtotal</t>
  </si>
  <si>
    <t>Pre-Guardianship No Monthly Cost Subtotal</t>
  </si>
  <si>
    <t>Pre-Adoption Bonus Payment Cost Subtotal</t>
  </si>
  <si>
    <t>Pre-Guardianship Bonus Payment Cost Subtotal</t>
  </si>
  <si>
    <t>Pre-Adoption Full Monthly Cost</t>
  </si>
  <si>
    <t>Pre-Adoption One Half Monthly Cost</t>
  </si>
  <si>
    <t>Table 3A: Pre-Adoption Monthly Cost</t>
  </si>
  <si>
    <t>Table 3B: Pre-Guardianship Monthly Cost</t>
  </si>
  <si>
    <t>Estimated Annual Number of Family Months</t>
  </si>
  <si>
    <t>Estimated Annual Number of Family Months (adoption finalized in &lt;9 months)</t>
  </si>
  <si>
    <t>Estimated Annual Number of Families Served by Pre-Adoption Services (adoption finalized in &lt;9 months)</t>
  </si>
  <si>
    <t>Estimated Annual Number Family Months (adoption finalized in 9 to 18 months)</t>
  </si>
  <si>
    <t>Estimated Annual Number of Families Served by Pre-Guardianship Services (guardianship finalized in &lt;6 months)</t>
  </si>
  <si>
    <t>Estimated Annual Number of Family Months (adoption finalized in 18+ months)</t>
  </si>
  <si>
    <t>Estimated Annual Number of Family Months (guardianship finalized in &lt;6 months)</t>
  </si>
  <si>
    <t>Estimated Annual Number of Family Months (guardianship finalized in 6 to 12 months)</t>
  </si>
  <si>
    <t>Estimated Annual Number of Family Months (guardianship finalized in 12+ months)</t>
  </si>
  <si>
    <t>Total Population</t>
  </si>
  <si>
    <t>Total Population, Ages 0-4</t>
  </si>
  <si>
    <t>Total Population, Ages 5-13</t>
  </si>
  <si>
    <t>Total Population, Ages 14+</t>
  </si>
  <si>
    <t>Pre-Adoption Services</t>
  </si>
  <si>
    <t>Pre-Guardianship Services</t>
  </si>
  <si>
    <t>Post-Adoption &amp; Post-Guardianship Services</t>
  </si>
  <si>
    <t>Average Number of Months to Finalization</t>
  </si>
  <si>
    <t>Percent of Total Population, Ages 14+</t>
  </si>
  <si>
    <t>Percent of Total Population, Ages 5-13</t>
  </si>
  <si>
    <t>Percent of Total Population, Ages 0-4</t>
  </si>
  <si>
    <t>Average Number of Months per Referral</t>
  </si>
  <si>
    <t>Number of Families with Adoption Finalization in &lt;9 Months</t>
  </si>
  <si>
    <t>Number of Families with Adoption Finalization in 9 to 18 Months</t>
  </si>
  <si>
    <t>Number of Families with Adoption Finalization in 18+ Months</t>
  </si>
  <si>
    <t>Number of Families with Guardianship Finalization in &lt;6 Months</t>
  </si>
  <si>
    <t>Number of Families with Guardianship Finalization in 6 to 12 Months</t>
  </si>
  <si>
    <t>Number of Families with Guardianship Finalization in 12+ Months</t>
  </si>
  <si>
    <t>Table 3: Assumptions, Pre-Adoption Services - Ages 0-4</t>
  </si>
  <si>
    <t>Table 4: Assumptions, Pre-Adoption Services - Ages 5-13</t>
  </si>
  <si>
    <t>Table 5: Assumptions, Pre-Adoption Services - Ages 14+</t>
  </si>
  <si>
    <t>Table 6: Assumptions, Pre-Guardianship Services - Ages 0-4</t>
  </si>
  <si>
    <t>Table 7: Assumptions, Pre-Guardianship Services - Ages 5-13</t>
  </si>
  <si>
    <t>Table 8: Assumptions, Pre-Guardianship Services - Ages 14+</t>
  </si>
  <si>
    <t>Number of Families, Ages 0-4</t>
  </si>
  <si>
    <t>Number of Families, Ages 5-13</t>
  </si>
  <si>
    <t>Number of Families, Ages 14+</t>
  </si>
  <si>
    <t>Table 9: Assumptions, Post-Adoption &amp; Post-Guardianship Services</t>
  </si>
  <si>
    <t>Total Number of Families Considered "Stable" at 12 Months Post-Permanency</t>
  </si>
  <si>
    <r>
      <t xml:space="preserve">Assumption Notes - Age Breakout - Attachment </t>
    </r>
    <r>
      <rPr>
        <b/>
        <sz val="11"/>
        <color rgb="FFFF0000"/>
        <rFont val="Arial"/>
        <family val="2"/>
      </rPr>
      <t>X</t>
    </r>
  </si>
  <si>
    <t>Assumption Notes - Age Breakout</t>
  </si>
  <si>
    <t>Table 1: Annual Population, By Service Type and Age</t>
  </si>
  <si>
    <t>Table 2: Annual Population Percentages, By Service Type and Age</t>
  </si>
  <si>
    <t>Total Family Months</t>
  </si>
  <si>
    <t>Total Families</t>
  </si>
  <si>
    <t>Percent of Families</t>
  </si>
  <si>
    <t>Proposed Hours per Month per Referral</t>
  </si>
  <si>
    <t>Proposed Hourly Cost per Referral</t>
  </si>
  <si>
    <t>Percent of Families Considered "Stable" at 6 Months Post-Adoption/Guardianship Services</t>
  </si>
  <si>
    <t>aggregate: 95% of all families do not re-enter the system</t>
  </si>
  <si>
    <t>Estimated Annual Number of Families Served by Pre-Adoption Services (adoption finalized in 9 to 18 months)</t>
  </si>
  <si>
    <t>Estimated Annual Number of Families Served by Pre-Adoption Services (adoption finalized in 18+ months)</t>
  </si>
  <si>
    <t>Estimated Annual Number of Families Served by Pre-Guardianship Services (guardianship finalized in 6 to 12 months)</t>
  </si>
  <si>
    <t>Estimated Annual Number of Families Served by Pre-Guardianship Services (guardianship finalized in 12+ months)</t>
  </si>
  <si>
    <t>Annual Bonus Payment Percentage</t>
  </si>
  <si>
    <t>Total Annual Bonus Payment Amount</t>
  </si>
  <si>
    <t>Table 3B: Post-Adoption and Post-Guardianship Bonus Payment Cost*</t>
  </si>
  <si>
    <t>*Contractor only eligible for annual bonus payment if over 95% of families are considered "stable" at 6 months after the close of the Post-Adoption/Guardianship Services referral.</t>
  </si>
  <si>
    <t>Attachment D - Cost Proposal</t>
  </si>
  <si>
    <t>Cost Proposal - Attachment D</t>
  </si>
  <si>
    <t>RFP 22-69116</t>
  </si>
  <si>
    <r>
      <t xml:space="preserve">Proposed Hours per Month </t>
    </r>
    <r>
      <rPr>
        <b/>
        <sz val="11"/>
        <color rgb="FFFF0000"/>
        <rFont val="Arial"/>
        <family val="2"/>
      </rPr>
      <t>per Referral</t>
    </r>
  </si>
  <si>
    <r>
      <t xml:space="preserve">Proposed Hourly Cost </t>
    </r>
    <r>
      <rPr>
        <b/>
        <sz val="11"/>
        <color rgb="FFFF0000"/>
        <rFont val="Arial"/>
        <family val="2"/>
      </rPr>
      <t>per Referral</t>
    </r>
  </si>
  <si>
    <r>
      <t xml:space="preserve">Instructions: </t>
    </r>
    <r>
      <rPr>
        <sz val="11"/>
        <rFont val="Arial"/>
        <family val="2"/>
      </rPr>
      <t xml:space="preserve">Please fill in the cells shaded yellow. Respondents need only to fill in their proposed hours per month </t>
    </r>
    <r>
      <rPr>
        <sz val="11"/>
        <color rgb="FFFF0000"/>
        <rFont val="Arial"/>
        <family val="2"/>
      </rPr>
      <t>per referral</t>
    </r>
    <r>
      <rPr>
        <sz val="11"/>
        <rFont val="Arial"/>
        <family val="2"/>
      </rPr>
      <t xml:space="preserve"> and proposed hourly cost </t>
    </r>
    <r>
      <rPr>
        <sz val="11"/>
        <color rgb="FFFF0000"/>
        <rFont val="Arial"/>
        <family val="2"/>
      </rPr>
      <t>per referral</t>
    </r>
    <r>
      <rPr>
        <sz val="11"/>
        <rFont val="Arial"/>
        <family val="2"/>
      </rPr>
      <t xml:space="preserve"> for each age range category for Post-Adoption and Post-Guardianship Support Services in Table 1. All blue cells will fill in automatically based on the information entered.</t>
    </r>
  </si>
  <si>
    <r>
      <t xml:space="preserve">Instructions: </t>
    </r>
    <r>
      <rPr>
        <sz val="11"/>
        <rFont val="Arial"/>
        <family val="2"/>
      </rPr>
      <t xml:space="preserve">Please fill in the cells shaded yellow. Respondents need only to fill in their proposed hours per month </t>
    </r>
    <r>
      <rPr>
        <sz val="11"/>
        <color rgb="FFFF0000"/>
        <rFont val="Arial"/>
        <family val="2"/>
      </rPr>
      <t>per referral</t>
    </r>
    <r>
      <rPr>
        <sz val="11"/>
        <rFont val="Arial"/>
        <family val="2"/>
      </rPr>
      <t xml:space="preserve"> and proposed hourly cost </t>
    </r>
    <r>
      <rPr>
        <sz val="11"/>
        <color rgb="FFFF0000"/>
        <rFont val="Arial"/>
        <family val="2"/>
      </rPr>
      <t>per referral</t>
    </r>
    <r>
      <rPr>
        <sz val="11"/>
        <rFont val="Arial"/>
        <family val="2"/>
      </rPr>
      <t xml:space="preserve"> for each age range category for Pre-Adoption and Pre-Guardianship Support Services in Table 1. All blue cells will fill in automatically based on the information entered. </t>
    </r>
  </si>
  <si>
    <t xml:space="preserve">Addendum #1 </t>
  </si>
  <si>
    <r>
      <t>Proposed Monthly Rates for Pre-Adoption and Pre-Guardianship Support Services</t>
    </r>
    <r>
      <rPr>
        <b/>
        <sz val="11"/>
        <color rgb="FFFF0000"/>
        <rFont val="Arial"/>
        <family val="2"/>
      </rPr>
      <t xml:space="preserve"> per Referral</t>
    </r>
  </si>
  <si>
    <r>
      <t xml:space="preserve">Proposed Monthly Rate for Post-Adoption and Post-Guardianship Support Services </t>
    </r>
    <r>
      <rPr>
        <b/>
        <sz val="11"/>
        <color rgb="FFFF0000"/>
        <rFont val="Arial"/>
        <family val="2"/>
      </rPr>
      <t>per Referral</t>
    </r>
  </si>
  <si>
    <t>Lifeline Youth &amp; Family Services,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</si>
</sst>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00"/>
    <numFmt numFmtId="165" formatCode="_(&quot;$&quot;* #,##0_);_(&quot;$&quot;* \(#,##0\);_(&quot;$&quot;* &quot;-&quot;??_);_(@_)"/>
    <numFmt numFmtId="166" formatCode="[$-409]mmmm\ d\,\ yyyy;@"/>
    <numFmt numFmtId="167" formatCode="0.0000000000"/>
    <numFmt numFmtId="168" formatCode="_(* #,##0_);_(* \(#,##0\);_(* &quot;-&quot;??_);_(@_)"/>
  </numFmts>
  <fonts count="25" x14ac:knownFonts="1">
    <font>
      <sz val="11"/>
      <color theme="1"/>
      <name val="Calibri"/>
      <family val="2"/>
      <scheme val="minor"/>
    </font>
    <font>
      <sz val="11"/>
      <color theme="1"/>
      <name val="Calibri"/>
      <family val="2"/>
      <scheme val="minor"/>
    </font>
    <font>
      <b/>
      <sz val="10"/>
      <name val="Arial"/>
      <family val="2"/>
    </font>
    <font>
      <sz val="10"/>
      <name val="Arial"/>
      <family val="2"/>
    </font>
    <font>
      <b/>
      <sz val="11"/>
      <name val="Arial"/>
      <family val="2"/>
    </font>
    <font>
      <sz val="8"/>
      <name val="Arial"/>
      <family val="2"/>
    </font>
    <font>
      <b/>
      <sz val="13"/>
      <name val="Arial"/>
      <family val="2"/>
    </font>
    <font>
      <sz val="11"/>
      <name val="Arial"/>
      <family val="2"/>
    </font>
    <font>
      <sz val="11"/>
      <color indexed="10"/>
      <name val="Arial"/>
      <family val="2"/>
    </font>
    <font>
      <b/>
      <sz val="25"/>
      <name val="Arial"/>
      <family val="2"/>
    </font>
    <font>
      <b/>
      <sz val="20"/>
      <name val="Arial"/>
      <family val="2"/>
    </font>
    <font>
      <b/>
      <sz val="22"/>
      <name val="Arial"/>
      <family val="2"/>
    </font>
    <font>
      <sz val="22"/>
      <name val="Arial"/>
      <family val="2"/>
    </font>
    <font>
      <sz val="18"/>
      <name val="Arial"/>
      <family val="2"/>
    </font>
    <font>
      <sz val="11"/>
      <color theme="1"/>
      <name val="Arial"/>
      <family val="2"/>
    </font>
    <font>
      <sz val="11"/>
      <name val="Calibri"/>
      <family val="2"/>
      <scheme val="minor"/>
    </font>
    <font>
      <b/>
      <sz val="11"/>
      <color rgb="FFFF0000"/>
      <name val="Arial"/>
      <family val="2"/>
    </font>
    <font>
      <b/>
      <sz val="11"/>
      <color theme="1"/>
      <name val="Arial"/>
      <family val="2"/>
    </font>
    <font>
      <b/>
      <sz val="12"/>
      <name val="Arial"/>
      <family val="2"/>
    </font>
    <font>
      <sz val="12"/>
      <name val="Arial"/>
      <family val="2"/>
    </font>
    <font>
      <b/>
      <sz val="11"/>
      <color theme="1"/>
      <name val="Calibri"/>
      <family val="2"/>
      <scheme val="minor"/>
    </font>
    <font>
      <sz val="9"/>
      <color indexed="81"/>
      <name val="Tahoma"/>
      <family val="2"/>
    </font>
    <font>
      <b/>
      <sz val="9"/>
      <color indexed="81"/>
      <name val="Tahoma"/>
      <family val="2"/>
    </font>
    <font>
      <sz val="11"/>
      <color rgb="FFFF0000"/>
      <name val="Arial"/>
      <family val="2"/>
    </font>
    <font>
      <b/>
      <sz val="25"/>
      <color rgb="FFFF0000"/>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style="thin">
        <color indexed="64"/>
      </right>
      <top/>
      <bottom/>
      <diagonal/>
    </border>
  </borders>
  <cellStyleXfs count="6">
    <xf numFmtId="0" fontId="0" fillId="0" borderId="0"/>
    <xf numFmtId="44" fontId="1" fillId="0" borderId="0" applyFont="0" applyFill="0" applyBorder="0" applyAlignment="0" applyProtection="0"/>
    <xf numFmtId="0" fontId="5" fillId="0" borderId="0"/>
    <xf numFmtId="0" fontId="3" fillId="0" borderId="0"/>
    <xf numFmtId="43"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7" fillId="2" borderId="0" xfId="2" applyFont="1" applyFill="1" applyProtection="1"/>
    <xf numFmtId="0" fontId="7" fillId="2" borderId="0" xfId="0" applyFont="1" applyFill="1" applyAlignment="1" applyProtection="1">
      <alignment horizontal="center" wrapText="1"/>
    </xf>
    <xf numFmtId="0" fontId="7" fillId="2" borderId="0" xfId="0" applyFont="1" applyFill="1" applyProtection="1"/>
    <xf numFmtId="0" fontId="6" fillId="2" borderId="0" xfId="0" applyFont="1" applyFill="1" applyAlignment="1" applyProtection="1">
      <alignment horizontal="left"/>
    </xf>
    <xf numFmtId="0" fontId="4" fillId="2" borderId="0" xfId="0" applyFont="1" applyFill="1" applyAlignment="1" applyProtection="1">
      <alignment horizontal="left"/>
    </xf>
    <xf numFmtId="0" fontId="8" fillId="2" borderId="0" xfId="0" applyFont="1" applyFill="1" applyProtection="1"/>
    <xf numFmtId="0" fontId="4" fillId="2" borderId="0" xfId="0" applyFont="1" applyFill="1" applyProtection="1"/>
    <xf numFmtId="0" fontId="7" fillId="0" borderId="0" xfId="0" applyNumberFormat="1" applyFont="1" applyProtection="1"/>
    <xf numFmtId="0" fontId="7" fillId="2" borderId="0" xfId="2" applyFont="1" applyFill="1" applyAlignment="1" applyProtection="1">
      <alignment horizontal="left"/>
    </xf>
    <xf numFmtId="0" fontId="7" fillId="2" borderId="0" xfId="2" applyFont="1" applyFill="1" applyBorder="1" applyAlignment="1" applyProtection="1">
      <alignment horizontal="left" vertical="top"/>
    </xf>
    <xf numFmtId="0" fontId="7" fillId="0" borderId="0" xfId="0" applyFont="1" applyAlignment="1" applyProtection="1">
      <alignment horizontal="center"/>
    </xf>
    <xf numFmtId="0" fontId="4" fillId="2" borderId="0" xfId="0" applyFont="1" applyFill="1" applyBorder="1" applyAlignment="1" applyProtection="1">
      <alignment horizontal="left" vertical="top" wrapText="1"/>
    </xf>
    <xf numFmtId="0" fontId="4" fillId="2" borderId="0" xfId="0" applyFont="1" applyFill="1" applyBorder="1" applyAlignment="1" applyProtection="1">
      <alignment vertical="top"/>
    </xf>
    <xf numFmtId="0" fontId="4" fillId="2" borderId="0" xfId="0" applyFont="1" applyFill="1" applyBorder="1" applyAlignment="1" applyProtection="1">
      <alignment vertical="top" wrapText="1"/>
    </xf>
    <xf numFmtId="0" fontId="4" fillId="2" borderId="0" xfId="0" applyFont="1" applyFill="1" applyBorder="1" applyAlignment="1" applyProtection="1">
      <alignment horizontal="left" vertical="center" wrapText="1"/>
    </xf>
    <xf numFmtId="165" fontId="0" fillId="2" borderId="0" xfId="0" applyNumberFormat="1" applyFill="1" applyProtection="1">
      <protection hidden="1"/>
    </xf>
    <xf numFmtId="165" fontId="10" fillId="2" borderId="0" xfId="0" applyNumberFormat="1" applyFont="1" applyFill="1" applyProtection="1">
      <protection hidden="1"/>
    </xf>
    <xf numFmtId="165" fontId="2" fillId="2" borderId="0" xfId="0" applyNumberFormat="1" applyFont="1" applyFill="1" applyProtection="1">
      <protection hidden="1"/>
    </xf>
    <xf numFmtId="0" fontId="0" fillId="2" borderId="0" xfId="0" applyFill="1"/>
    <xf numFmtId="0" fontId="4" fillId="2" borderId="0" xfId="0" applyFont="1" applyFill="1" applyAlignment="1" applyProtection="1">
      <alignment horizontal="right" vertical="center" wrapText="1"/>
    </xf>
    <xf numFmtId="0" fontId="14" fillId="0" borderId="0" xfId="0" applyFont="1" applyProtection="1"/>
    <xf numFmtId="0" fontId="14" fillId="0" borderId="0" xfId="0" applyFont="1"/>
    <xf numFmtId="164" fontId="4" fillId="5" borderId="1" xfId="2" applyNumberFormat="1" applyFont="1" applyFill="1" applyBorder="1" applyAlignment="1" applyProtection="1">
      <alignment horizontal="left" vertical="center" wrapText="1"/>
    </xf>
    <xf numFmtId="164" fontId="4" fillId="5" borderId="1" xfId="2" applyNumberFormat="1" applyFont="1" applyFill="1" applyBorder="1" applyAlignment="1" applyProtection="1">
      <alignment horizontal="center" vertical="center" wrapText="1"/>
    </xf>
    <xf numFmtId="164" fontId="4" fillId="5" borderId="3" xfId="2" applyNumberFormat="1" applyFont="1" applyFill="1" applyBorder="1" applyAlignment="1" applyProtection="1">
      <alignment horizontal="left" vertical="center" wrapText="1"/>
    </xf>
    <xf numFmtId="0" fontId="7" fillId="2" borderId="0" xfId="2" applyFont="1" applyFill="1" applyAlignment="1" applyProtection="1">
      <alignment vertical="center"/>
    </xf>
    <xf numFmtId="0" fontId="4" fillId="2" borderId="0" xfId="2" applyFont="1" applyFill="1" applyBorder="1" applyAlignment="1" applyProtection="1">
      <alignment vertical="center"/>
    </xf>
    <xf numFmtId="0" fontId="14"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0" fontId="7" fillId="0" borderId="0" xfId="0" applyFont="1" applyProtection="1"/>
    <xf numFmtId="164" fontId="4" fillId="5" borderId="2" xfId="2" applyNumberFormat="1" applyFont="1" applyFill="1" applyBorder="1" applyAlignment="1" applyProtection="1">
      <alignment horizontal="left" vertical="center" wrapText="1"/>
    </xf>
    <xf numFmtId="0" fontId="4" fillId="7" borderId="0" xfId="2" applyFont="1" applyFill="1" applyBorder="1" applyAlignment="1" applyProtection="1">
      <alignment vertical="center"/>
    </xf>
    <xf numFmtId="43" fontId="7" fillId="7" borderId="0" xfId="4" applyFont="1" applyFill="1" applyBorder="1" applyAlignment="1" applyProtection="1">
      <alignment horizontal="right" vertical="center" wrapText="1"/>
    </xf>
    <xf numFmtId="164" fontId="4" fillId="5" borderId="4" xfId="2" applyNumberFormat="1" applyFont="1" applyFill="1" applyBorder="1" applyAlignment="1" applyProtection="1">
      <alignment horizontal="center" vertical="center" wrapText="1"/>
    </xf>
    <xf numFmtId="0" fontId="17" fillId="5" borderId="1" xfId="0" applyFont="1" applyFill="1" applyBorder="1" applyProtection="1"/>
    <xf numFmtId="0" fontId="17" fillId="5" borderId="3" xfId="0" applyFont="1" applyFill="1" applyBorder="1" applyProtection="1"/>
    <xf numFmtId="0" fontId="17" fillId="5" borderId="2" xfId="0" applyFont="1" applyFill="1" applyBorder="1" applyProtection="1"/>
    <xf numFmtId="0" fontId="4" fillId="2" borderId="0" xfId="2" applyFont="1" applyFill="1" applyBorder="1" applyAlignment="1" applyProtection="1"/>
    <xf numFmtId="0" fontId="17" fillId="0" borderId="0" xfId="0" applyFont="1" applyAlignment="1" applyProtection="1"/>
    <xf numFmtId="0" fontId="17" fillId="0" borderId="0" xfId="0" applyFont="1" applyBorder="1" applyProtection="1"/>
    <xf numFmtId="44" fontId="14" fillId="4" borderId="1" xfId="0" applyNumberFormat="1" applyFont="1" applyFill="1" applyBorder="1" applyProtection="1"/>
    <xf numFmtId="44" fontId="14" fillId="4" borderId="2" xfId="0" applyNumberFormat="1" applyFont="1" applyFill="1" applyBorder="1" applyProtection="1"/>
    <xf numFmtId="44" fontId="14" fillId="4" borderId="1" xfId="1" applyFont="1" applyFill="1" applyBorder="1" applyProtection="1"/>
    <xf numFmtId="44" fontId="14" fillId="4" borderId="2" xfId="1" applyFont="1" applyFill="1" applyBorder="1" applyProtection="1"/>
    <xf numFmtId="0" fontId="7" fillId="2" borderId="0" xfId="2" applyFont="1" applyFill="1" applyAlignment="1">
      <alignment vertical="center"/>
    </xf>
    <xf numFmtId="44" fontId="18" fillId="4" borderId="1" xfId="1" applyFont="1" applyFill="1" applyBorder="1" applyAlignment="1" applyProtection="1">
      <alignment horizontal="right" vertical="center" wrapText="1"/>
    </xf>
    <xf numFmtId="164" fontId="18" fillId="4" borderId="1" xfId="1" applyNumberFormat="1" applyFont="1" applyFill="1" applyBorder="1" applyAlignment="1" applyProtection="1">
      <alignment vertical="center"/>
    </xf>
    <xf numFmtId="1" fontId="19" fillId="7" borderId="1" xfId="1" applyNumberFormat="1" applyFont="1" applyFill="1" applyBorder="1" applyAlignment="1" applyProtection="1">
      <alignment horizontal="right" vertical="center" wrapText="1"/>
    </xf>
    <xf numFmtId="44" fontId="17" fillId="4" borderId="3" xfId="1" applyFont="1" applyFill="1" applyBorder="1" applyProtection="1"/>
    <xf numFmtId="44" fontId="17" fillId="4" borderId="3" xfId="0" applyNumberFormat="1" applyFont="1" applyFill="1" applyBorder="1" applyProtection="1"/>
    <xf numFmtId="2" fontId="4" fillId="4" borderId="3" xfId="1" applyNumberFormat="1" applyFont="1" applyFill="1" applyBorder="1" applyAlignment="1" applyProtection="1">
      <alignment horizontal="right" vertical="center" wrapText="1"/>
    </xf>
    <xf numFmtId="44" fontId="14" fillId="4" borderId="1" xfId="0" applyNumberFormat="1" applyFont="1" applyFill="1" applyBorder="1"/>
    <xf numFmtId="0" fontId="17" fillId="5" borderId="1" xfId="0" applyFont="1" applyFill="1" applyBorder="1" applyAlignment="1" applyProtection="1">
      <alignment horizontal="center" vertical="center"/>
    </xf>
    <xf numFmtId="0" fontId="4" fillId="0" borderId="3" xfId="1" applyNumberFormat="1" applyFont="1" applyFill="1" applyBorder="1" applyAlignment="1" applyProtection="1">
      <alignment horizontal="right" vertical="center" wrapText="1"/>
    </xf>
    <xf numFmtId="0" fontId="4" fillId="5" borderId="1" xfId="2" applyFont="1" applyFill="1" applyBorder="1" applyAlignment="1" applyProtection="1">
      <alignment horizontal="left" vertical="center" wrapText="1"/>
    </xf>
    <xf numFmtId="168" fontId="7" fillId="0" borderId="1" xfId="4" applyNumberFormat="1" applyFont="1" applyFill="1" applyBorder="1" applyAlignment="1" applyProtection="1">
      <alignment horizontal="right" vertical="center" wrapText="1"/>
    </xf>
    <xf numFmtId="1" fontId="7" fillId="0" borderId="1" xfId="1" applyNumberFormat="1" applyFont="1" applyFill="1" applyBorder="1" applyAlignment="1" applyProtection="1">
      <alignment horizontal="right" vertical="center" wrapText="1"/>
    </xf>
    <xf numFmtId="0" fontId="4" fillId="5" borderId="1" xfId="2" applyFont="1" applyFill="1" applyBorder="1" applyAlignment="1" applyProtection="1">
      <alignment vertical="center"/>
    </xf>
    <xf numFmtId="0" fontId="4" fillId="5" borderId="1" xfId="2" applyFont="1" applyFill="1" applyBorder="1" applyAlignment="1" applyProtection="1">
      <alignment horizontal="center" vertical="center"/>
    </xf>
    <xf numFmtId="164" fontId="4" fillId="8" borderId="1" xfId="2" applyNumberFormat="1" applyFont="1" applyFill="1" applyBorder="1" applyAlignment="1" applyProtection="1">
      <alignment horizontal="left" vertical="center" wrapText="1"/>
    </xf>
    <xf numFmtId="44" fontId="4" fillId="4" borderId="3" xfId="1" applyFont="1" applyFill="1" applyBorder="1" applyAlignment="1" applyProtection="1">
      <alignment horizontal="right" vertical="center" wrapText="1"/>
    </xf>
    <xf numFmtId="44" fontId="14" fillId="0" borderId="0" xfId="0" applyNumberFormat="1" applyFont="1"/>
    <xf numFmtId="1" fontId="7" fillId="0" borderId="4" xfId="1" applyNumberFormat="1" applyFont="1" applyFill="1" applyBorder="1" applyAlignment="1" applyProtection="1">
      <alignment horizontal="right" vertical="center" wrapText="1"/>
    </xf>
    <xf numFmtId="44" fontId="14" fillId="4" borderId="4" xfId="0" applyNumberFormat="1" applyFont="1" applyFill="1" applyBorder="1"/>
    <xf numFmtId="44" fontId="14" fillId="4" borderId="1" xfId="1" applyFont="1" applyFill="1" applyBorder="1"/>
    <xf numFmtId="44" fontId="14" fillId="4" borderId="4" xfId="1" applyFont="1" applyFill="1" applyBorder="1" applyProtection="1"/>
    <xf numFmtId="0" fontId="17" fillId="4" borderId="3" xfId="0" applyFont="1" applyFill="1" applyBorder="1" applyAlignment="1">
      <alignment horizontal="right"/>
    </xf>
    <xf numFmtId="44" fontId="14" fillId="0" borderId="4" xfId="1" applyFont="1" applyFill="1" applyBorder="1" applyProtection="1"/>
    <xf numFmtId="1" fontId="7" fillId="0" borderId="3" xfId="1" applyNumberFormat="1" applyFont="1" applyFill="1" applyBorder="1" applyAlignment="1" applyProtection="1">
      <alignment horizontal="right" vertical="center" wrapText="1"/>
    </xf>
    <xf numFmtId="168" fontId="4" fillId="0" borderId="3" xfId="1" applyNumberFormat="1" applyFont="1" applyFill="1" applyBorder="1" applyAlignment="1" applyProtection="1">
      <alignment horizontal="right" vertical="center" wrapText="1"/>
    </xf>
    <xf numFmtId="168" fontId="7" fillId="0" borderId="1" xfId="1" applyNumberFormat="1" applyFont="1" applyFill="1" applyBorder="1" applyAlignment="1" applyProtection="1">
      <alignment horizontal="right" vertical="center" wrapText="1"/>
    </xf>
    <xf numFmtId="168" fontId="7" fillId="0" borderId="8" xfId="1" applyNumberFormat="1" applyFont="1" applyFill="1" applyBorder="1" applyAlignment="1" applyProtection="1">
      <alignment horizontal="right" vertical="center" wrapText="1"/>
    </xf>
    <xf numFmtId="0" fontId="17" fillId="0" borderId="3" xfId="0" applyFont="1" applyBorder="1" applyAlignment="1">
      <alignment horizontal="right"/>
    </xf>
    <xf numFmtId="0" fontId="4" fillId="0" borderId="0" xfId="2" applyFont="1" applyFill="1" applyBorder="1" applyAlignment="1" applyProtection="1">
      <alignment vertical="center"/>
    </xf>
    <xf numFmtId="164" fontId="17" fillId="4" borderId="3" xfId="1" applyNumberFormat="1" applyFont="1" applyFill="1" applyBorder="1" applyAlignment="1" applyProtection="1">
      <alignment horizontal="right"/>
    </xf>
    <xf numFmtId="44" fontId="14" fillId="4" borderId="3" xfId="0" applyNumberFormat="1" applyFont="1" applyFill="1" applyBorder="1" applyProtection="1"/>
    <xf numFmtId="44" fontId="14" fillId="4" borderId="3" xfId="0" applyNumberFormat="1" applyFont="1" applyFill="1" applyBorder="1"/>
    <xf numFmtId="1" fontId="4" fillId="5" borderId="1" xfId="1" applyNumberFormat="1" applyFont="1" applyFill="1" applyBorder="1" applyAlignment="1" applyProtection="1">
      <alignment horizontal="right" vertical="center" wrapText="1"/>
    </xf>
    <xf numFmtId="2" fontId="4" fillId="5" borderId="1" xfId="1" applyNumberFormat="1" applyFont="1" applyFill="1" applyBorder="1" applyAlignment="1" applyProtection="1">
      <alignment horizontal="right" vertical="center" wrapText="1"/>
    </xf>
    <xf numFmtId="44" fontId="17" fillId="5" borderId="1" xfId="0" applyNumberFormat="1" applyFont="1" applyFill="1" applyBorder="1" applyProtection="1"/>
    <xf numFmtId="44" fontId="17" fillId="5" borderId="1" xfId="0" applyNumberFormat="1" applyFont="1" applyFill="1" applyBorder="1" applyAlignment="1">
      <alignment horizontal="right"/>
    </xf>
    <xf numFmtId="1" fontId="4" fillId="5" borderId="2" xfId="1" applyNumberFormat="1" applyFont="1" applyFill="1" applyBorder="1" applyAlignment="1" applyProtection="1">
      <alignment horizontal="right" vertical="center" wrapText="1"/>
    </xf>
    <xf numFmtId="2" fontId="4" fillId="5" borderId="2" xfId="1" applyNumberFormat="1" applyFont="1" applyFill="1" applyBorder="1" applyAlignment="1" applyProtection="1">
      <alignment horizontal="right" vertical="center" wrapText="1"/>
    </xf>
    <xf numFmtId="44" fontId="17" fillId="5" borderId="2" xfId="0" applyNumberFormat="1" applyFont="1" applyFill="1" applyBorder="1" applyProtection="1"/>
    <xf numFmtId="44" fontId="17" fillId="5" borderId="7" xfId="0" applyNumberFormat="1" applyFont="1" applyFill="1" applyBorder="1" applyProtection="1"/>
    <xf numFmtId="44" fontId="17" fillId="5" borderId="2" xfId="0" applyNumberFormat="1" applyFont="1" applyFill="1" applyBorder="1" applyAlignment="1">
      <alignment horizontal="right"/>
    </xf>
    <xf numFmtId="44" fontId="17" fillId="5" borderId="9" xfId="1" applyFont="1" applyFill="1" applyBorder="1" applyProtection="1"/>
    <xf numFmtId="168" fontId="14" fillId="0" borderId="4" xfId="0" applyNumberFormat="1" applyFont="1" applyFill="1" applyBorder="1" applyProtection="1"/>
    <xf numFmtId="168" fontId="17" fillId="5" borderId="1" xfId="0" applyNumberFormat="1" applyFont="1" applyFill="1" applyBorder="1" applyProtection="1"/>
    <xf numFmtId="168" fontId="14" fillId="0" borderId="1" xfId="0" applyNumberFormat="1" applyFont="1" applyFill="1" applyBorder="1" applyProtection="1"/>
    <xf numFmtId="44" fontId="17" fillId="5" borderId="1" xfId="1" applyFont="1" applyFill="1" applyBorder="1" applyAlignment="1" applyProtection="1">
      <alignment horizontal="right"/>
    </xf>
    <xf numFmtId="168" fontId="17" fillId="5" borderId="2" xfId="0" applyNumberFormat="1" applyFont="1" applyFill="1" applyBorder="1" applyProtection="1"/>
    <xf numFmtId="44" fontId="17" fillId="5" borderId="2" xfId="1" applyFont="1" applyFill="1" applyBorder="1" applyAlignment="1" applyProtection="1">
      <alignment horizontal="right"/>
    </xf>
    <xf numFmtId="44" fontId="17" fillId="5" borderId="2" xfId="1" applyFont="1" applyFill="1" applyBorder="1" applyProtection="1"/>
    <xf numFmtId="168" fontId="7" fillId="0" borderId="1" xfId="4" applyNumberFormat="1" applyFont="1" applyFill="1" applyBorder="1" applyAlignment="1" applyProtection="1">
      <alignment horizontal="center" vertical="center"/>
    </xf>
    <xf numFmtId="168" fontId="17" fillId="0" borderId="3" xfId="0" applyNumberFormat="1" applyFont="1" applyBorder="1"/>
    <xf numFmtId="164" fontId="7" fillId="8" borderId="3" xfId="2" applyNumberFormat="1" applyFont="1" applyFill="1" applyBorder="1" applyAlignment="1" applyProtection="1">
      <alignment horizontal="left" vertical="center" wrapText="1"/>
    </xf>
    <xf numFmtId="164" fontId="7" fillId="8" borderId="1" xfId="2" applyNumberFormat="1" applyFont="1" applyFill="1" applyBorder="1" applyAlignment="1" applyProtection="1">
      <alignment horizontal="left" vertical="center" wrapText="1"/>
    </xf>
    <xf numFmtId="164" fontId="7" fillId="8" borderId="4" xfId="2" applyNumberFormat="1" applyFont="1" applyFill="1" applyBorder="1" applyAlignment="1" applyProtection="1">
      <alignment horizontal="left" vertical="center" wrapText="1"/>
    </xf>
    <xf numFmtId="164" fontId="4" fillId="8" borderId="8" xfId="2" applyNumberFormat="1" applyFont="1" applyFill="1" applyBorder="1" applyAlignment="1" applyProtection="1">
      <alignment horizontal="left" vertical="center" wrapText="1"/>
    </xf>
    <xf numFmtId="0" fontId="4" fillId="0" borderId="0" xfId="2" applyFont="1" applyFill="1" applyBorder="1" applyAlignment="1" applyProtection="1">
      <alignment horizontal="center" vertical="center"/>
    </xf>
    <xf numFmtId="0" fontId="20" fillId="5" borderId="5" xfId="0" applyFont="1" applyFill="1" applyBorder="1"/>
    <xf numFmtId="0" fontId="20" fillId="0" borderId="0" xfId="0" applyFont="1"/>
    <xf numFmtId="0" fontId="20" fillId="5" borderId="1" xfId="0" applyFont="1" applyFill="1" applyBorder="1"/>
    <xf numFmtId="0" fontId="20" fillId="5" borderId="3" xfId="0" applyFont="1" applyFill="1" applyBorder="1"/>
    <xf numFmtId="0" fontId="20" fillId="5" borderId="10" xfId="0" applyFont="1" applyFill="1" applyBorder="1"/>
    <xf numFmtId="0" fontId="20" fillId="0" borderId="0" xfId="0" applyFont="1" applyFill="1" applyBorder="1"/>
    <xf numFmtId="0" fontId="0" fillId="4" borderId="1" xfId="0" applyFill="1" applyBorder="1"/>
    <xf numFmtId="0" fontId="0" fillId="6" borderId="1" xfId="0" applyFill="1" applyBorder="1"/>
    <xf numFmtId="0" fontId="20" fillId="0" borderId="0" xfId="0" applyFont="1" applyFill="1" applyBorder="1" applyAlignment="1">
      <alignment vertical="center"/>
    </xf>
    <xf numFmtId="0" fontId="0" fillId="0" borderId="0" xfId="0" applyFill="1" applyBorder="1"/>
    <xf numFmtId="0" fontId="20" fillId="5" borderId="1" xfId="0" applyFont="1" applyFill="1" applyBorder="1" applyAlignment="1">
      <alignment horizontal="center" vertical="center"/>
    </xf>
    <xf numFmtId="0" fontId="20" fillId="5" borderId="1" xfId="0" applyFont="1" applyFill="1" applyBorder="1" applyAlignment="1">
      <alignment horizontal="center" vertical="center" wrapText="1"/>
    </xf>
    <xf numFmtId="9" fontId="0" fillId="6" borderId="1" xfId="5" applyFont="1" applyFill="1" applyBorder="1"/>
    <xf numFmtId="9" fontId="0" fillId="6" borderId="2" xfId="5" applyFont="1" applyFill="1" applyBorder="1"/>
    <xf numFmtId="1" fontId="0" fillId="6" borderId="3" xfId="0" applyNumberFormat="1" applyFill="1" applyBorder="1"/>
    <xf numFmtId="9" fontId="0" fillId="4" borderId="3" xfId="5" applyFont="1" applyFill="1" applyBorder="1"/>
    <xf numFmtId="1" fontId="0" fillId="4" borderId="1" xfId="0" applyNumberFormat="1" applyFill="1" applyBorder="1"/>
    <xf numFmtId="1" fontId="0" fillId="4" borderId="2" xfId="0" applyNumberFormat="1" applyFill="1" applyBorder="1"/>
    <xf numFmtId="9" fontId="1" fillId="6" borderId="1" xfId="5" applyFont="1" applyFill="1" applyBorder="1"/>
    <xf numFmtId="0" fontId="20" fillId="4" borderId="1" xfId="0" applyFont="1" applyFill="1" applyBorder="1"/>
    <xf numFmtId="1" fontId="20" fillId="4" borderId="1" xfId="0" applyNumberFormat="1" applyFont="1" applyFill="1" applyBorder="1"/>
    <xf numFmtId="9" fontId="20" fillId="4" borderId="1" xfId="5" applyFont="1" applyFill="1" applyBorder="1"/>
    <xf numFmtId="0" fontId="20" fillId="5" borderId="11" xfId="0" applyFont="1" applyFill="1" applyBorder="1"/>
    <xf numFmtId="44" fontId="14" fillId="0" borderId="6" xfId="1" applyFont="1" applyFill="1" applyBorder="1" applyProtection="1"/>
    <xf numFmtId="0" fontId="14" fillId="0" borderId="6" xfId="0" applyFont="1" applyBorder="1"/>
    <xf numFmtId="1" fontId="4" fillId="0" borderId="3" xfId="0" applyNumberFormat="1" applyFont="1" applyBorder="1" applyAlignment="1">
      <alignment horizontal="right" vertical="center"/>
    </xf>
    <xf numFmtId="1" fontId="4" fillId="0" borderId="3" xfId="1" applyNumberFormat="1" applyFont="1" applyFill="1" applyBorder="1" applyAlignment="1" applyProtection="1">
      <alignment horizontal="right" vertical="center" wrapText="1"/>
    </xf>
    <xf numFmtId="44" fontId="4" fillId="4" borderId="3" xfId="0" applyNumberFormat="1" applyFont="1" applyFill="1" applyBorder="1"/>
    <xf numFmtId="0" fontId="4" fillId="0" borderId="0" xfId="0" applyFont="1" applyProtection="1"/>
    <xf numFmtId="9" fontId="7" fillId="0" borderId="1" xfId="5" applyFont="1" applyFill="1" applyBorder="1" applyAlignment="1" applyProtection="1">
      <alignment horizontal="center" vertical="center"/>
    </xf>
    <xf numFmtId="44" fontId="7" fillId="4" borderId="1" xfId="1" applyFont="1" applyFill="1" applyBorder="1" applyProtection="1"/>
    <xf numFmtId="168" fontId="14" fillId="0" borderId="1" xfId="4" applyNumberFormat="1" applyFont="1" applyFill="1" applyBorder="1" applyAlignment="1" applyProtection="1">
      <alignment horizontal="left" vertical="center"/>
    </xf>
    <xf numFmtId="168" fontId="14" fillId="0" borderId="1" xfId="4" applyNumberFormat="1" applyFont="1" applyFill="1" applyBorder="1" applyAlignment="1" applyProtection="1">
      <alignment horizontal="right" vertical="center" wrapText="1"/>
    </xf>
    <xf numFmtId="0" fontId="14" fillId="6" borderId="1" xfId="0" applyFont="1" applyFill="1" applyBorder="1" applyAlignment="1" applyProtection="1">
      <alignment vertical="center"/>
      <protection locked="0"/>
    </xf>
    <xf numFmtId="0" fontId="14" fillId="6" borderId="1" xfId="0" applyFont="1" applyFill="1" applyBorder="1" applyProtection="1">
      <protection locked="0"/>
    </xf>
    <xf numFmtId="44" fontId="14" fillId="6" borderId="2" xfId="1" applyFont="1" applyFill="1" applyBorder="1" applyAlignment="1" applyProtection="1">
      <alignment vertical="center"/>
      <protection locked="0"/>
    </xf>
    <xf numFmtId="44" fontId="14" fillId="6" borderId="2" xfId="1" applyFont="1" applyFill="1" applyBorder="1" applyProtection="1">
      <protection locked="0"/>
    </xf>
    <xf numFmtId="0" fontId="14" fillId="0" borderId="0" xfId="0" applyFont="1" applyAlignment="1" applyProtection="1">
      <alignment vertical="center"/>
    </xf>
    <xf numFmtId="167" fontId="14" fillId="0" borderId="0" xfId="0" applyNumberFormat="1" applyFont="1" applyProtection="1"/>
    <xf numFmtId="44" fontId="14" fillId="4" borderId="8" xfId="0" applyNumberFormat="1" applyFont="1" applyFill="1" applyBorder="1" applyProtection="1"/>
    <xf numFmtId="44" fontId="17" fillId="4" borderId="3" xfId="0" applyNumberFormat="1" applyFont="1" applyFill="1" applyBorder="1" applyAlignment="1" applyProtection="1">
      <alignment horizontal="right"/>
    </xf>
    <xf numFmtId="0" fontId="23" fillId="0" borderId="0" xfId="0" applyFont="1" applyProtection="1"/>
    <xf numFmtId="0" fontId="0" fillId="0" borderId="0" xfId="0" applyProtection="1"/>
    <xf numFmtId="168" fontId="0" fillId="0" borderId="0" xfId="0" applyNumberFormat="1" applyProtection="1"/>
    <xf numFmtId="168" fontId="14" fillId="0" borderId="1" xfId="0" applyNumberFormat="1" applyFont="1" applyFill="1" applyBorder="1" applyAlignment="1" applyProtection="1">
      <alignment horizontal="right" vertical="center"/>
    </xf>
    <xf numFmtId="168" fontId="14" fillId="0" borderId="1" xfId="0" applyNumberFormat="1" applyFont="1" applyBorder="1" applyAlignment="1" applyProtection="1">
      <alignment horizontal="right" vertical="center"/>
    </xf>
    <xf numFmtId="168" fontId="14" fillId="7" borderId="1" xfId="0" applyNumberFormat="1" applyFont="1" applyFill="1" applyBorder="1" applyAlignment="1" applyProtection="1">
      <alignment horizontal="right" vertical="center"/>
    </xf>
    <xf numFmtId="168" fontId="14" fillId="0" borderId="1" xfId="4" applyNumberFormat="1" applyFont="1" applyBorder="1" applyAlignment="1" applyProtection="1">
      <alignment horizontal="right" vertical="center"/>
    </xf>
    <xf numFmtId="168" fontId="14" fillId="0" borderId="1" xfId="0" applyNumberFormat="1" applyFont="1" applyBorder="1" applyAlignment="1" applyProtection="1">
      <alignment vertical="center"/>
    </xf>
    <xf numFmtId="43" fontId="14" fillId="0" borderId="1" xfId="0" applyNumberFormat="1" applyFont="1" applyBorder="1" applyAlignment="1" applyProtection="1">
      <alignment horizontal="right" vertical="center"/>
    </xf>
    <xf numFmtId="0" fontId="0" fillId="0" borderId="0" xfId="0" applyAlignment="1" applyProtection="1">
      <alignment vertical="center"/>
    </xf>
    <xf numFmtId="166" fontId="3" fillId="0" borderId="0" xfId="0" applyNumberFormat="1" applyFont="1" applyAlignment="1" applyProtection="1">
      <alignment horizontal="center"/>
      <protection hidden="1"/>
    </xf>
    <xf numFmtId="165" fontId="9" fillId="2" borderId="0" xfId="0" applyNumberFormat="1" applyFont="1" applyFill="1" applyAlignment="1" applyProtection="1">
      <alignment horizontal="center" wrapText="1"/>
      <protection hidden="1"/>
    </xf>
    <xf numFmtId="165" fontId="9" fillId="2" borderId="0" xfId="0" applyNumberFormat="1" applyFont="1" applyFill="1" applyAlignment="1" applyProtection="1">
      <alignment horizontal="center"/>
      <protection hidden="1"/>
    </xf>
    <xf numFmtId="0" fontId="11" fillId="2" borderId="0" xfId="0" applyFont="1" applyFill="1" applyAlignment="1" applyProtection="1">
      <alignment horizontal="center" vertical="top" wrapText="1"/>
      <protection hidden="1"/>
    </xf>
    <xf numFmtId="0" fontId="12" fillId="2" borderId="0" xfId="0" applyFont="1" applyFill="1" applyAlignment="1" applyProtection="1">
      <alignment horizontal="center" vertical="top" wrapText="1"/>
      <protection hidden="1"/>
    </xf>
    <xf numFmtId="0" fontId="11" fillId="2" borderId="0" xfId="0" applyFont="1" applyFill="1" applyAlignment="1" applyProtection="1">
      <alignment horizontal="center" vertical="top"/>
      <protection hidden="1"/>
    </xf>
    <xf numFmtId="165" fontId="13" fillId="2" borderId="0" xfId="0" applyNumberFormat="1" applyFont="1" applyFill="1" applyAlignment="1" applyProtection="1">
      <alignment horizontal="center"/>
      <protection hidden="1"/>
    </xf>
    <xf numFmtId="165" fontId="24" fillId="2" borderId="0" xfId="0" applyNumberFormat="1" applyFont="1" applyFill="1" applyAlignment="1" applyProtection="1">
      <alignment horizontal="center"/>
      <protection hidden="1"/>
    </xf>
    <xf numFmtId="0" fontId="4" fillId="6"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xf>
    <xf numFmtId="0" fontId="4" fillId="2" borderId="1" xfId="0" applyFont="1" applyFill="1" applyBorder="1" applyAlignment="1" applyProtection="1">
      <alignment horizontal="left" vertical="center" wrapText="1"/>
    </xf>
    <xf numFmtId="164" fontId="4" fillId="0" borderId="5" xfId="2" applyNumberFormat="1" applyFont="1" applyFill="1" applyBorder="1" applyAlignment="1" applyProtection="1">
      <alignment horizontal="left" vertical="center" wrapText="1"/>
    </xf>
    <xf numFmtId="164" fontId="4" fillId="0" borderId="6" xfId="2" applyNumberFormat="1" applyFont="1" applyFill="1" applyBorder="1" applyAlignment="1" applyProtection="1">
      <alignment horizontal="left" vertical="center" wrapText="1"/>
    </xf>
    <xf numFmtId="164" fontId="4" fillId="0" borderId="7" xfId="2" applyNumberFormat="1" applyFont="1" applyFill="1" applyBorder="1" applyAlignment="1" applyProtection="1">
      <alignment horizontal="left" vertical="center" wrapText="1"/>
    </xf>
    <xf numFmtId="164" fontId="4" fillId="0" borderId="1" xfId="2" applyNumberFormat="1" applyFont="1" applyFill="1" applyBorder="1" applyAlignment="1" applyProtection="1">
      <alignment horizontal="left" vertical="center" wrapText="1"/>
    </xf>
    <xf numFmtId="0" fontId="17" fillId="0" borderId="5" xfId="0" applyFont="1" applyFill="1" applyBorder="1" applyAlignment="1" applyProtection="1">
      <alignment horizontal="left"/>
    </xf>
    <xf numFmtId="0" fontId="17" fillId="0" borderId="6" xfId="0" applyFont="1" applyFill="1" applyBorder="1" applyAlignment="1" applyProtection="1">
      <alignment horizontal="left"/>
    </xf>
    <xf numFmtId="0" fontId="17" fillId="0" borderId="7" xfId="0" applyFont="1" applyFill="1" applyBorder="1" applyAlignment="1" applyProtection="1">
      <alignment horizontal="left"/>
    </xf>
    <xf numFmtId="0" fontId="4" fillId="2" borderId="5" xfId="0" applyFont="1" applyFill="1" applyBorder="1" applyAlignment="1" applyProtection="1">
      <alignment horizontal="left"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cellXfs>
  <cellStyles count="6">
    <cellStyle name="Comma" xfId="4" builtinId="3"/>
    <cellStyle name="Currency" xfId="1" builtinId="4"/>
    <cellStyle name="Normal" xfId="0" builtinId="0"/>
    <cellStyle name="Normal 2" xfId="3" xr:uid="{00000000-0005-0000-0000-000003000000}"/>
    <cellStyle name="Normal_Appendix A--Temps RFP Appendix" xfId="2" xr:uid="{00000000-0005-0000-0000-000004000000}"/>
    <cellStyle name="Percent" xfId="5"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
  <sheetViews>
    <sheetView showGridLines="0" zoomScaleNormal="100" workbookViewId="0">
      <selection activeCell="B7" sqref="B7:F7"/>
    </sheetView>
  </sheetViews>
  <sheetFormatPr defaultColWidth="8.7109375" defaultRowHeight="15" x14ac:dyDescent="0.25"/>
  <cols>
    <col min="1" max="1" width="4.7109375" customWidth="1"/>
    <col min="4" max="4" width="10.42578125" customWidth="1"/>
    <col min="6" max="6" width="42.42578125" customWidth="1"/>
  </cols>
  <sheetData>
    <row r="1" spans="1:6" x14ac:dyDescent="0.25">
      <c r="A1" s="16"/>
      <c r="B1" s="16"/>
      <c r="C1" s="16"/>
      <c r="D1" s="16"/>
      <c r="E1" s="16"/>
      <c r="F1" s="16"/>
    </row>
    <row r="2" spans="1:6" x14ac:dyDescent="0.25">
      <c r="A2" s="16"/>
      <c r="B2" s="16"/>
      <c r="C2" s="16"/>
      <c r="D2" s="16"/>
      <c r="E2" s="16"/>
      <c r="F2" s="16"/>
    </row>
    <row r="3" spans="1:6" x14ac:dyDescent="0.25">
      <c r="A3" s="16"/>
      <c r="B3" s="16"/>
      <c r="C3" s="16"/>
      <c r="D3" s="16"/>
      <c r="E3" s="16"/>
      <c r="F3" s="16"/>
    </row>
    <row r="4" spans="1:6" x14ac:dyDescent="0.25">
      <c r="A4" s="16"/>
      <c r="B4" s="16"/>
      <c r="C4" s="16"/>
      <c r="D4" s="16"/>
      <c r="E4" s="16"/>
      <c r="F4" s="16"/>
    </row>
    <row r="5" spans="1:6" ht="63" customHeight="1" x14ac:dyDescent="0.4">
      <c r="A5" s="16"/>
      <c r="B5" s="155" t="s">
        <v>6</v>
      </c>
      <c r="C5" s="155"/>
      <c r="D5" s="155"/>
      <c r="E5" s="155"/>
      <c r="F5" s="155"/>
    </row>
    <row r="6" spans="1:6" ht="30.75" x14ac:dyDescent="0.4">
      <c r="A6" s="16"/>
      <c r="B6" s="156" t="s">
        <v>124</v>
      </c>
      <c r="C6" s="156"/>
      <c r="D6" s="156"/>
      <c r="E6" s="156"/>
      <c r="F6" s="156"/>
    </row>
    <row r="7" spans="1:6" ht="30.75" x14ac:dyDescent="0.4">
      <c r="A7" s="16"/>
      <c r="B7" s="161" t="s">
        <v>131</v>
      </c>
      <c r="C7" s="161"/>
      <c r="D7" s="161"/>
      <c r="E7" s="161"/>
      <c r="F7" s="161"/>
    </row>
    <row r="8" spans="1:6" ht="26.25" x14ac:dyDescent="0.4">
      <c r="A8" s="16"/>
      <c r="B8" s="16"/>
      <c r="C8" s="17"/>
      <c r="D8" s="16"/>
      <c r="E8" s="16"/>
      <c r="F8" s="16"/>
    </row>
    <row r="9" spans="1:6" ht="27" x14ac:dyDescent="0.25">
      <c r="A9" s="16"/>
      <c r="B9" s="157" t="s">
        <v>126</v>
      </c>
      <c r="C9" s="158"/>
      <c r="D9" s="158"/>
      <c r="E9" s="158"/>
      <c r="F9" s="158"/>
    </row>
    <row r="10" spans="1:6" ht="23.25" customHeight="1" x14ac:dyDescent="0.25">
      <c r="A10" s="16"/>
      <c r="B10" s="159"/>
      <c r="C10" s="159"/>
      <c r="D10" s="159"/>
      <c r="E10" s="159"/>
      <c r="F10" s="159"/>
    </row>
    <row r="11" spans="1:6" x14ac:dyDescent="0.25">
      <c r="A11" s="16"/>
      <c r="B11" s="16"/>
      <c r="C11" s="18"/>
      <c r="D11" s="16"/>
      <c r="E11" s="16"/>
      <c r="F11" s="16"/>
    </row>
    <row r="12" spans="1:6" ht="23.25" x14ac:dyDescent="0.35">
      <c r="A12" s="16"/>
      <c r="B12" s="160" t="s">
        <v>2</v>
      </c>
      <c r="C12" s="160"/>
      <c r="D12" s="160"/>
      <c r="E12" s="160"/>
      <c r="F12" s="160"/>
    </row>
    <row r="13" spans="1:6" x14ac:dyDescent="0.25">
      <c r="A13" s="16"/>
      <c r="B13" s="154"/>
      <c r="C13" s="154"/>
      <c r="D13" s="154"/>
      <c r="E13" s="154"/>
      <c r="F13" s="154"/>
    </row>
    <row r="14" spans="1:6" x14ac:dyDescent="0.25">
      <c r="A14" s="16"/>
      <c r="B14" s="16"/>
      <c r="C14" s="16"/>
      <c r="D14" s="16"/>
      <c r="E14" s="16"/>
      <c r="F14" s="16"/>
    </row>
    <row r="15" spans="1:6" x14ac:dyDescent="0.25">
      <c r="A15" s="19"/>
      <c r="B15" s="19"/>
      <c r="C15" s="19"/>
      <c r="D15" s="19"/>
      <c r="E15" s="19"/>
      <c r="F15" s="19"/>
    </row>
  </sheetData>
  <sheetProtection algorithmName="SHA-512" hashValue="VfL6HqbMiifCBX7Qv1lW4UaDKXBRT6FXSBB12eMSYR8DGzxs/W32cMiU/TAj3urq6fyT+psiWeNjNkP7zVngLw==" saltValue="fobHEv7VdXyNp10Zm650cQ==" spinCount="100000" sheet="1" objects="1" scenarios="1"/>
  <mergeCells count="7">
    <mergeCell ref="B13:F13"/>
    <mergeCell ref="B5:F5"/>
    <mergeCell ref="B6:F6"/>
    <mergeCell ref="B9:F9"/>
    <mergeCell ref="B10:F10"/>
    <mergeCell ref="B12:F12"/>
    <mergeCell ref="B7:F7"/>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4"/>
  <sheetViews>
    <sheetView showGridLines="0" tabSelected="1" topLeftCell="A4" zoomScaleNormal="100" workbookViewId="0">
      <selection activeCell="C5" sqref="C5:E5"/>
    </sheetView>
  </sheetViews>
  <sheetFormatPr defaultColWidth="9.28515625" defaultRowHeight="14.25" x14ac:dyDescent="0.2"/>
  <cols>
    <col min="1" max="1" width="4.42578125" style="21" customWidth="1"/>
    <col min="2" max="2" width="76" style="21" customWidth="1"/>
    <col min="3" max="7" width="29" style="21" customWidth="1"/>
    <col min="8" max="8" width="20" style="21" bestFit="1" customWidth="1"/>
    <col min="9" max="12" width="18.42578125" style="21" customWidth="1"/>
    <col min="13" max="16384" width="9.28515625" style="21"/>
  </cols>
  <sheetData>
    <row r="1" spans="1:12" ht="16.5" x14ac:dyDescent="0.25">
      <c r="A1" s="4" t="s">
        <v>6</v>
      </c>
      <c r="B1" s="3"/>
      <c r="C1" s="3"/>
      <c r="D1" s="3"/>
      <c r="E1" s="3"/>
      <c r="F1" s="3"/>
      <c r="G1" s="3"/>
      <c r="H1" s="3"/>
      <c r="I1" s="3"/>
      <c r="J1" s="3"/>
      <c r="K1" s="3"/>
      <c r="L1" s="3"/>
    </row>
    <row r="2" spans="1:12" ht="15" x14ac:dyDescent="0.25">
      <c r="A2" s="5" t="s">
        <v>125</v>
      </c>
      <c r="B2" s="3"/>
      <c r="C2" s="3"/>
      <c r="D2" s="3"/>
      <c r="E2" s="3"/>
      <c r="F2" s="3"/>
      <c r="G2" s="3"/>
      <c r="H2" s="3"/>
      <c r="I2" s="3"/>
      <c r="J2" s="3"/>
      <c r="K2" s="3"/>
      <c r="L2" s="3"/>
    </row>
    <row r="3" spans="1:12" ht="15" x14ac:dyDescent="0.25">
      <c r="A3" s="5" t="s">
        <v>17</v>
      </c>
      <c r="B3" s="3"/>
      <c r="C3" s="3"/>
      <c r="D3" s="3"/>
      <c r="E3" s="3"/>
      <c r="F3" s="3"/>
      <c r="G3" s="3"/>
      <c r="H3" s="3"/>
      <c r="I3" s="3"/>
      <c r="J3" s="3"/>
      <c r="K3" s="3"/>
      <c r="L3" s="3"/>
    </row>
    <row r="4" spans="1:12" ht="15" x14ac:dyDescent="0.25">
      <c r="A4" s="6"/>
      <c r="B4" s="7"/>
      <c r="C4" s="8"/>
      <c r="D4" s="2"/>
      <c r="E4" s="3"/>
      <c r="F4" s="3"/>
      <c r="G4" s="3"/>
      <c r="H4" s="1"/>
      <c r="I4" s="1"/>
      <c r="J4" s="1"/>
      <c r="K4" s="1"/>
      <c r="L4" s="1"/>
    </row>
    <row r="5" spans="1:12" ht="15" x14ac:dyDescent="0.2">
      <c r="A5" s="9"/>
      <c r="B5" s="20" t="s">
        <v>0</v>
      </c>
      <c r="C5" s="162" t="s">
        <v>134</v>
      </c>
      <c r="D5" s="162"/>
      <c r="E5" s="162"/>
      <c r="F5" s="3"/>
      <c r="G5" s="3"/>
      <c r="H5" s="10"/>
      <c r="I5" s="10"/>
      <c r="J5" s="10"/>
      <c r="K5" s="10"/>
      <c r="L5" s="9"/>
    </row>
    <row r="6" spans="1:12" ht="15" x14ac:dyDescent="0.2">
      <c r="A6" s="1"/>
      <c r="B6" s="11"/>
      <c r="C6" s="163" t="s">
        <v>1</v>
      </c>
      <c r="D6" s="163"/>
      <c r="E6" s="163"/>
      <c r="F6" s="3"/>
      <c r="G6" s="3"/>
      <c r="H6" s="1"/>
      <c r="I6" s="1"/>
      <c r="J6" s="1"/>
      <c r="K6" s="1"/>
      <c r="L6" s="1"/>
    </row>
    <row r="7" spans="1:12" x14ac:dyDescent="0.2">
      <c r="A7" s="1"/>
      <c r="B7" s="1"/>
      <c r="C7" s="2"/>
      <c r="D7" s="3"/>
      <c r="E7" s="3"/>
      <c r="F7" s="3"/>
      <c r="G7" s="3"/>
      <c r="H7" s="1"/>
      <c r="I7" s="1"/>
      <c r="J7" s="1"/>
      <c r="K7" s="1"/>
      <c r="L7" s="1"/>
    </row>
    <row r="8" spans="1:12" ht="42.75" customHeight="1" x14ac:dyDescent="0.2">
      <c r="A8" s="1"/>
      <c r="B8" s="164" t="s">
        <v>50</v>
      </c>
      <c r="C8" s="164"/>
      <c r="D8" s="164"/>
      <c r="E8" s="164"/>
      <c r="F8" s="12"/>
      <c r="G8" s="12"/>
      <c r="H8" s="13"/>
      <c r="I8" s="14"/>
      <c r="J8" s="14"/>
      <c r="K8" s="14"/>
      <c r="L8" s="1"/>
    </row>
    <row r="9" spans="1:12" ht="15" x14ac:dyDescent="0.2">
      <c r="A9" s="1"/>
      <c r="B9" s="26"/>
      <c r="C9" s="15"/>
      <c r="D9" s="15"/>
      <c r="E9" s="3"/>
      <c r="F9" s="3"/>
      <c r="G9" s="3"/>
      <c r="H9" s="1"/>
      <c r="I9" s="1"/>
      <c r="J9" s="1"/>
      <c r="K9" s="1"/>
      <c r="L9" s="1"/>
    </row>
    <row r="10" spans="1:12" ht="15" x14ac:dyDescent="0.2">
      <c r="A10" s="1"/>
      <c r="B10" s="27" t="s">
        <v>8</v>
      </c>
      <c r="C10" s="15"/>
      <c r="D10" s="15"/>
      <c r="E10" s="3"/>
      <c r="F10" s="3"/>
      <c r="G10" s="3"/>
      <c r="H10" s="1"/>
      <c r="I10" s="1"/>
      <c r="J10" s="1"/>
      <c r="K10" s="1"/>
      <c r="L10" s="1"/>
    </row>
    <row r="11" spans="1:12" ht="15.75" x14ac:dyDescent="0.2">
      <c r="A11" s="1"/>
      <c r="B11" s="56" t="s">
        <v>7</v>
      </c>
      <c r="C11" s="48">
        <f>SUM(C19,C24)</f>
        <v>14984711</v>
      </c>
      <c r="D11" s="15"/>
      <c r="E11" s="3"/>
      <c r="F11" s="3"/>
      <c r="G11" s="3"/>
      <c r="H11" s="1"/>
      <c r="I11" s="1"/>
      <c r="J11" s="1"/>
      <c r="K11" s="1"/>
      <c r="L11" s="1"/>
    </row>
    <row r="12" spans="1:12" s="31" customFormat="1" ht="15" x14ac:dyDescent="0.2">
      <c r="A12" s="1"/>
      <c r="B12" s="23" t="s">
        <v>4</v>
      </c>
      <c r="C12" s="49">
        <v>4</v>
      </c>
      <c r="D12" s="30"/>
      <c r="E12" s="1"/>
      <c r="F12" s="1"/>
      <c r="G12" s="1"/>
    </row>
    <row r="13" spans="1:12" s="31" customFormat="1" ht="15.75" x14ac:dyDescent="0.2">
      <c r="A13" s="1"/>
      <c r="B13" s="56" t="s">
        <v>5</v>
      </c>
      <c r="C13" s="47">
        <f>C12*C11</f>
        <v>59938844</v>
      </c>
      <c r="D13" s="30"/>
      <c r="E13" s="1"/>
      <c r="F13" s="1"/>
      <c r="G13" s="1"/>
    </row>
    <row r="14" spans="1:12" ht="15" x14ac:dyDescent="0.25">
      <c r="A14" s="1"/>
      <c r="B14" s="46"/>
      <c r="C14" s="29"/>
      <c r="D14" s="29"/>
      <c r="E14"/>
      <c r="F14" s="3"/>
      <c r="G14" s="3"/>
      <c r="H14" s="1"/>
      <c r="I14" s="1"/>
      <c r="J14" s="1"/>
      <c r="K14" s="1"/>
      <c r="L14" s="1"/>
    </row>
    <row r="15" spans="1:12" ht="15" x14ac:dyDescent="0.2">
      <c r="B15" s="33" t="s">
        <v>35</v>
      </c>
      <c r="C15" s="54" t="s">
        <v>9</v>
      </c>
    </row>
    <row r="16" spans="1:12" ht="15" x14ac:dyDescent="0.25">
      <c r="B16" s="36" t="s">
        <v>46</v>
      </c>
      <c r="C16" s="42">
        <f>'Pre-Adoption &amp; Pre-Guardianship'!C14</f>
        <v>9351835</v>
      </c>
    </row>
    <row r="17" spans="2:3" ht="15" x14ac:dyDescent="0.25">
      <c r="B17" s="36" t="s">
        <v>47</v>
      </c>
      <c r="C17" s="42">
        <f>'Pre-Adoption &amp; Pre-Guardianship'!C15</f>
        <v>3603415</v>
      </c>
    </row>
    <row r="18" spans="2:3" ht="15.75" thickBot="1" x14ac:dyDescent="0.3">
      <c r="B18" s="38" t="s">
        <v>14</v>
      </c>
      <c r="C18" s="43">
        <f>'Pre-Adoption &amp; Pre-Guardianship'!C16</f>
        <v>1187400</v>
      </c>
    </row>
    <row r="19" spans="2:3" ht="15.75" thickTop="1" x14ac:dyDescent="0.25">
      <c r="B19" s="37" t="s">
        <v>3</v>
      </c>
      <c r="C19" s="50">
        <f>SUM(C16:C18)</f>
        <v>14142650</v>
      </c>
    </row>
    <row r="21" spans="2:3" ht="15" x14ac:dyDescent="0.2">
      <c r="B21" s="33" t="s">
        <v>15</v>
      </c>
      <c r="C21" s="54" t="s">
        <v>9</v>
      </c>
    </row>
    <row r="22" spans="2:3" ht="15" x14ac:dyDescent="0.25">
      <c r="B22" s="36" t="s">
        <v>12</v>
      </c>
      <c r="C22" s="44">
        <f>'Post-Adoption&amp;Post-Guardianship'!C14</f>
        <v>765510</v>
      </c>
    </row>
    <row r="23" spans="2:3" ht="15.75" thickBot="1" x14ac:dyDescent="0.3">
      <c r="B23" s="38" t="s">
        <v>13</v>
      </c>
      <c r="C23" s="45">
        <f>'Post-Adoption&amp;Post-Guardianship'!C15</f>
        <v>76551</v>
      </c>
    </row>
    <row r="24" spans="2:3" ht="15.75" thickTop="1" x14ac:dyDescent="0.25">
      <c r="B24" s="37" t="s">
        <v>3</v>
      </c>
      <c r="C24" s="50">
        <f>SUM(C22:C23)</f>
        <v>842061</v>
      </c>
    </row>
  </sheetData>
  <sheetProtection algorithmName="SHA-512" hashValue="PeGnQWC8H0ZsxlFyz7JfnfuihpB8r0ubKOLDYHXbiCiyAaEtCl71pItfYMQknALTsfc0yi5BKCUYnXDkM2Jw3A==" saltValue="p+Z+f0uv7bRkRU1IZdOnMQ==" spinCount="100000" sheet="1" objects="1" scenarios="1"/>
  <mergeCells count="3">
    <mergeCell ref="C5:E5"/>
    <mergeCell ref="C6:E6"/>
    <mergeCell ref="B8:E8"/>
  </mergeCells>
  <pageMargins left="0.7" right="0.7" top="0.75" bottom="0.75" header="0.3" footer="0.3"/>
  <pageSetup scale="64" fitToWidth="0"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6"/>
  <sheetViews>
    <sheetView showGridLines="0" topLeftCell="A49" zoomScaleNormal="100" workbookViewId="0">
      <selection activeCell="D10" sqref="D10"/>
    </sheetView>
  </sheetViews>
  <sheetFormatPr defaultColWidth="8.42578125" defaultRowHeight="14.25" x14ac:dyDescent="0.2"/>
  <cols>
    <col min="1" max="1" width="4.42578125" style="22" customWidth="1"/>
    <col min="2" max="2" width="79.7109375" style="22" customWidth="1"/>
    <col min="3" max="7" width="25.7109375" style="22" customWidth="1"/>
    <col min="8" max="16384" width="8.42578125" style="22"/>
  </cols>
  <sheetData>
    <row r="1" spans="1:6" ht="16.5" x14ac:dyDescent="0.25">
      <c r="A1" s="4" t="s">
        <v>6</v>
      </c>
    </row>
    <row r="2" spans="1:6" ht="15" x14ac:dyDescent="0.25">
      <c r="A2" s="5" t="s">
        <v>125</v>
      </c>
    </row>
    <row r="3" spans="1:6" ht="15" x14ac:dyDescent="0.25">
      <c r="A3" s="5" t="s">
        <v>20</v>
      </c>
    </row>
    <row r="4" spans="1:6" ht="15" x14ac:dyDescent="0.25">
      <c r="A4" s="5"/>
    </row>
    <row r="5" spans="1:6" ht="54" customHeight="1" x14ac:dyDescent="0.2">
      <c r="B5" s="164" t="s">
        <v>130</v>
      </c>
      <c r="C5" s="164"/>
      <c r="D5" s="164"/>
      <c r="E5" s="164"/>
    </row>
    <row r="7" spans="1:6" ht="15" x14ac:dyDescent="0.2">
      <c r="B7" s="27" t="s">
        <v>11</v>
      </c>
      <c r="C7" s="28"/>
    </row>
    <row r="8" spans="1:6" ht="15" x14ac:dyDescent="0.2">
      <c r="B8" s="75"/>
      <c r="C8" s="60" t="s">
        <v>42</v>
      </c>
      <c r="D8" s="60" t="s">
        <v>43</v>
      </c>
      <c r="E8" s="60" t="s">
        <v>44</v>
      </c>
    </row>
    <row r="9" spans="1:6" ht="15" x14ac:dyDescent="0.2">
      <c r="B9" s="23" t="s">
        <v>112</v>
      </c>
      <c r="C9" s="136">
        <v>6</v>
      </c>
      <c r="D9" s="137">
        <v>8</v>
      </c>
      <c r="E9" s="137">
        <v>6</v>
      </c>
    </row>
    <row r="10" spans="1:6" ht="15.75" thickBot="1" x14ac:dyDescent="0.25">
      <c r="B10" s="32" t="s">
        <v>113</v>
      </c>
      <c r="C10" s="138">
        <v>87</v>
      </c>
      <c r="D10" s="139">
        <v>89</v>
      </c>
      <c r="E10" s="139">
        <v>89</v>
      </c>
    </row>
    <row r="11" spans="1:6" ht="26.25" customHeight="1" thickTop="1" x14ac:dyDescent="0.2">
      <c r="B11" s="25" t="s">
        <v>132</v>
      </c>
      <c r="C11" s="62">
        <f>(C10*C9)</f>
        <v>522</v>
      </c>
      <c r="D11" s="62">
        <f>(D10*D9)</f>
        <v>712</v>
      </c>
      <c r="E11" s="62">
        <f>(E10*E9)</f>
        <v>534</v>
      </c>
      <c r="F11" s="63"/>
    </row>
    <row r="13" spans="1:6" ht="15" x14ac:dyDescent="0.25">
      <c r="B13" s="41" t="s">
        <v>34</v>
      </c>
      <c r="C13" s="24" t="s">
        <v>9</v>
      </c>
    </row>
    <row r="14" spans="1:6" ht="15" x14ac:dyDescent="0.25">
      <c r="B14" s="36" t="s">
        <v>46</v>
      </c>
      <c r="C14" s="42">
        <f>F35</f>
        <v>9351835</v>
      </c>
    </row>
    <row r="15" spans="1:6" ht="15" x14ac:dyDescent="0.25">
      <c r="B15" s="36" t="s">
        <v>47</v>
      </c>
      <c r="C15" s="44">
        <f>F53</f>
        <v>3603415</v>
      </c>
    </row>
    <row r="16" spans="1:6" ht="15.75" thickBot="1" x14ac:dyDescent="0.3">
      <c r="B16" s="38" t="s">
        <v>14</v>
      </c>
      <c r="C16" s="43">
        <f>E66</f>
        <v>1187400</v>
      </c>
    </row>
    <row r="17" spans="1:12" ht="15.75" thickTop="1" x14ac:dyDescent="0.25">
      <c r="B17" s="37" t="s">
        <v>3</v>
      </c>
      <c r="C17" s="51">
        <f>SUM(C14:C16)</f>
        <v>14142650</v>
      </c>
    </row>
    <row r="19" spans="1:12" s="21" customFormat="1" ht="45" x14ac:dyDescent="0.2">
      <c r="A19" s="1"/>
      <c r="B19" s="27" t="s">
        <v>65</v>
      </c>
      <c r="C19" s="35" t="s">
        <v>25</v>
      </c>
      <c r="D19" s="35" t="s">
        <v>67</v>
      </c>
      <c r="E19" s="35" t="s">
        <v>16</v>
      </c>
      <c r="F19" s="35" t="s">
        <v>9</v>
      </c>
      <c r="G19" s="3"/>
      <c r="H19" s="1"/>
      <c r="I19" s="1"/>
      <c r="J19" s="1"/>
      <c r="K19" s="1"/>
      <c r="L19" s="1"/>
    </row>
    <row r="20" spans="1:12" s="21" customFormat="1" ht="15" x14ac:dyDescent="0.2">
      <c r="B20" s="165" t="s">
        <v>63</v>
      </c>
      <c r="C20" s="166"/>
      <c r="D20" s="166"/>
      <c r="E20" s="166"/>
      <c r="F20" s="167"/>
    </row>
    <row r="21" spans="1:12" s="21" customFormat="1" x14ac:dyDescent="0.2">
      <c r="B21" s="98" t="s">
        <v>42</v>
      </c>
      <c r="C21" s="70">
        <f>Assumptions!C9</f>
        <v>240</v>
      </c>
      <c r="D21" s="70">
        <f>Assumptions!C12</f>
        <v>4255</v>
      </c>
      <c r="E21" s="78">
        <f>C11</f>
        <v>522</v>
      </c>
      <c r="F21" s="77">
        <f>E21*D21</f>
        <v>2221110</v>
      </c>
    </row>
    <row r="22" spans="1:12" s="21" customFormat="1" x14ac:dyDescent="0.2">
      <c r="B22" s="99" t="s">
        <v>43</v>
      </c>
      <c r="C22" s="58">
        <f>Assumptions!D9</f>
        <v>290</v>
      </c>
      <c r="D22" s="58">
        <f>Assumptions!D12</f>
        <v>6850</v>
      </c>
      <c r="E22" s="53">
        <f>D11</f>
        <v>712</v>
      </c>
      <c r="F22" s="77">
        <f t="shared" ref="F22:F23" si="0">E22*D22</f>
        <v>4877200</v>
      </c>
    </row>
    <row r="23" spans="1:12" s="21" customFormat="1" x14ac:dyDescent="0.2">
      <c r="B23" s="100" t="s">
        <v>44</v>
      </c>
      <c r="C23" s="64">
        <f>Assumptions!E9</f>
        <v>70</v>
      </c>
      <c r="D23" s="64">
        <f>Assumptions!E12</f>
        <v>1215</v>
      </c>
      <c r="E23" s="65">
        <f>E11</f>
        <v>534</v>
      </c>
      <c r="F23" s="77">
        <f t="shared" si="0"/>
        <v>648810</v>
      </c>
    </row>
    <row r="24" spans="1:12" s="21" customFormat="1" ht="15" x14ac:dyDescent="0.25">
      <c r="B24" s="23" t="s">
        <v>51</v>
      </c>
      <c r="C24" s="79">
        <f>SUM(C21:C23)</f>
        <v>600</v>
      </c>
      <c r="D24" s="79">
        <f>SUM(D21:D23)</f>
        <v>12320</v>
      </c>
      <c r="E24" s="80" t="s">
        <v>40</v>
      </c>
      <c r="F24" s="81">
        <f>SUM(F21:F23)</f>
        <v>7747120</v>
      </c>
    </row>
    <row r="25" spans="1:12" s="21" customFormat="1" ht="15" x14ac:dyDescent="0.2">
      <c r="B25" s="168" t="s">
        <v>64</v>
      </c>
      <c r="C25" s="168"/>
      <c r="D25" s="168"/>
      <c r="E25" s="168"/>
      <c r="F25" s="168"/>
    </row>
    <row r="26" spans="1:12" s="21" customFormat="1" x14ac:dyDescent="0.2">
      <c r="B26" s="99" t="s">
        <v>42</v>
      </c>
      <c r="C26" s="58">
        <f>Assumptions!C10</f>
        <v>265</v>
      </c>
      <c r="D26" s="58">
        <f>Assumptions!C13</f>
        <v>1550</v>
      </c>
      <c r="E26" s="53">
        <f>C11*0.5</f>
        <v>261</v>
      </c>
      <c r="F26" s="42">
        <f>E26*D26</f>
        <v>404550</v>
      </c>
    </row>
    <row r="27" spans="1:12" s="21" customFormat="1" x14ac:dyDescent="0.2">
      <c r="B27" s="99" t="s">
        <v>43</v>
      </c>
      <c r="C27" s="58">
        <f>Assumptions!D10</f>
        <v>455</v>
      </c>
      <c r="D27" s="58">
        <f>Assumptions!D13</f>
        <v>3015</v>
      </c>
      <c r="E27" s="53">
        <f>D11*0.5</f>
        <v>356</v>
      </c>
      <c r="F27" s="42">
        <f>E27*D27</f>
        <v>1073340</v>
      </c>
    </row>
    <row r="28" spans="1:12" s="21" customFormat="1" x14ac:dyDescent="0.2">
      <c r="B28" s="99" t="s">
        <v>44</v>
      </c>
      <c r="C28" s="58">
        <f>Assumptions!E10</f>
        <v>70</v>
      </c>
      <c r="D28" s="58">
        <f>Assumptions!E13</f>
        <v>475</v>
      </c>
      <c r="E28" s="53">
        <f>E11*0.5</f>
        <v>267</v>
      </c>
      <c r="F28" s="42">
        <f>E28*D28</f>
        <v>126825</v>
      </c>
    </row>
    <row r="29" spans="1:12" s="21" customFormat="1" ht="15" x14ac:dyDescent="0.25">
      <c r="B29" s="23" t="s">
        <v>52</v>
      </c>
      <c r="C29" s="79">
        <f>SUM(C26:C28)</f>
        <v>790</v>
      </c>
      <c r="D29" s="79">
        <f>SUM(D26:D28)</f>
        <v>5040</v>
      </c>
      <c r="E29" s="82" t="s">
        <v>40</v>
      </c>
      <c r="F29" s="81">
        <f>SUM(F26:F28)</f>
        <v>1604715</v>
      </c>
    </row>
    <row r="30" spans="1:12" s="21" customFormat="1" ht="15" x14ac:dyDescent="0.2">
      <c r="B30" s="168" t="s">
        <v>53</v>
      </c>
      <c r="C30" s="168"/>
      <c r="D30" s="168"/>
      <c r="E30" s="168"/>
      <c r="F30" s="168"/>
    </row>
    <row r="31" spans="1:12" s="21" customFormat="1" x14ac:dyDescent="0.2">
      <c r="B31" s="99" t="s">
        <v>42</v>
      </c>
      <c r="C31" s="58">
        <f>Assumptions!C11</f>
        <v>30</v>
      </c>
      <c r="D31" s="58">
        <f>Assumptions!C14</f>
        <v>160</v>
      </c>
      <c r="E31" s="66">
        <v>0</v>
      </c>
      <c r="F31" s="42">
        <f>E31*D31</f>
        <v>0</v>
      </c>
    </row>
    <row r="32" spans="1:12" s="21" customFormat="1" x14ac:dyDescent="0.2">
      <c r="B32" s="99" t="s">
        <v>43</v>
      </c>
      <c r="C32" s="58">
        <f>Assumptions!D11</f>
        <v>85</v>
      </c>
      <c r="D32" s="58">
        <f>Assumptions!D14</f>
        <v>495.00000000000011</v>
      </c>
      <c r="E32" s="66">
        <v>0</v>
      </c>
      <c r="F32" s="42">
        <f t="shared" ref="F32:F33" si="1">E32*D32</f>
        <v>0</v>
      </c>
    </row>
    <row r="33" spans="2:6" s="21" customFormat="1" x14ac:dyDescent="0.2">
      <c r="B33" s="99" t="s">
        <v>44</v>
      </c>
      <c r="C33" s="58">
        <f>Assumptions!E11</f>
        <v>15</v>
      </c>
      <c r="D33" s="58">
        <f>Assumptions!E14</f>
        <v>90</v>
      </c>
      <c r="E33" s="66">
        <v>0</v>
      </c>
      <c r="F33" s="42">
        <f t="shared" si="1"/>
        <v>0</v>
      </c>
    </row>
    <row r="34" spans="2:6" s="21" customFormat="1" ht="15.75" thickBot="1" x14ac:dyDescent="0.3">
      <c r="B34" s="32" t="s">
        <v>54</v>
      </c>
      <c r="C34" s="83">
        <f>SUM(C31:C33)</f>
        <v>130</v>
      </c>
      <c r="D34" s="83">
        <f>SUM(D31:D33)</f>
        <v>745.00000000000011</v>
      </c>
      <c r="E34" s="84" t="s">
        <v>40</v>
      </c>
      <c r="F34" s="85">
        <f>SUM(F31:F33)</f>
        <v>0</v>
      </c>
    </row>
    <row r="35" spans="2:6" s="21" customFormat="1" ht="15.75" thickTop="1" x14ac:dyDescent="0.25">
      <c r="B35" s="25" t="s">
        <v>45</v>
      </c>
      <c r="C35" s="128">
        <f>SUM(C34,C29,C24)</f>
        <v>1520</v>
      </c>
      <c r="D35" s="128">
        <f>SUM(D34,D29,D24)</f>
        <v>18105</v>
      </c>
      <c r="E35" s="68" t="s">
        <v>40</v>
      </c>
      <c r="F35" s="51">
        <f>SUM(F24,F29,F34)</f>
        <v>9351835</v>
      </c>
    </row>
    <row r="36" spans="2:6" s="21" customFormat="1" ht="15" x14ac:dyDescent="0.2">
      <c r="B36" s="27"/>
      <c r="C36" s="28"/>
      <c r="D36" s="28"/>
      <c r="E36" s="22"/>
    </row>
    <row r="37" spans="2:6" s="21" customFormat="1" ht="45" x14ac:dyDescent="0.25">
      <c r="B37" s="39" t="s">
        <v>66</v>
      </c>
      <c r="C37" s="24" t="s">
        <v>25</v>
      </c>
      <c r="D37" s="35" t="s">
        <v>67</v>
      </c>
      <c r="E37" s="24" t="s">
        <v>16</v>
      </c>
      <c r="F37" s="24" t="s">
        <v>9</v>
      </c>
    </row>
    <row r="38" spans="2:6" s="21" customFormat="1" ht="15" x14ac:dyDescent="0.2">
      <c r="B38" s="165" t="s">
        <v>55</v>
      </c>
      <c r="C38" s="166"/>
      <c r="D38" s="166"/>
      <c r="E38" s="166"/>
      <c r="F38" s="167"/>
    </row>
    <row r="39" spans="2:6" s="21" customFormat="1" ht="15" x14ac:dyDescent="0.2">
      <c r="B39" s="61" t="s">
        <v>42</v>
      </c>
      <c r="C39" s="58">
        <f>Assumptions!C15</f>
        <v>125</v>
      </c>
      <c r="D39" s="58">
        <f>Assumptions!C18</f>
        <v>1440</v>
      </c>
      <c r="E39" s="53">
        <f>C11</f>
        <v>522</v>
      </c>
      <c r="F39" s="42">
        <f>E39*D39</f>
        <v>751680</v>
      </c>
    </row>
    <row r="40" spans="2:6" s="21" customFormat="1" ht="15" x14ac:dyDescent="0.2">
      <c r="B40" s="61" t="s">
        <v>43</v>
      </c>
      <c r="C40" s="58">
        <f>Assumptions!D15</f>
        <v>160</v>
      </c>
      <c r="D40" s="58">
        <f>Assumptions!D18</f>
        <v>2465</v>
      </c>
      <c r="E40" s="53">
        <f>D11</f>
        <v>712</v>
      </c>
      <c r="F40" s="42">
        <f t="shared" ref="F40:F41" si="2">E40*D40</f>
        <v>1755080</v>
      </c>
    </row>
    <row r="41" spans="2:6" s="21" customFormat="1" ht="15" x14ac:dyDescent="0.2">
      <c r="B41" s="61" t="s">
        <v>44</v>
      </c>
      <c r="C41" s="58">
        <f>Assumptions!E15</f>
        <v>85</v>
      </c>
      <c r="D41" s="58">
        <f>Assumptions!E18</f>
        <v>960</v>
      </c>
      <c r="E41" s="53">
        <f>E11</f>
        <v>534</v>
      </c>
      <c r="F41" s="42">
        <f t="shared" si="2"/>
        <v>512640</v>
      </c>
    </row>
    <row r="42" spans="2:6" s="21" customFormat="1" ht="15" x14ac:dyDescent="0.25">
      <c r="B42" s="23" t="s">
        <v>58</v>
      </c>
      <c r="C42" s="79">
        <f>SUM(C39:C41)</f>
        <v>370</v>
      </c>
      <c r="D42" s="79">
        <f>SUM(D39:D41)</f>
        <v>4865</v>
      </c>
      <c r="E42" s="82" t="s">
        <v>40</v>
      </c>
      <c r="F42" s="86">
        <f>SUM(F39:F41)</f>
        <v>3019400</v>
      </c>
    </row>
    <row r="43" spans="2:6" s="21" customFormat="1" ht="15" x14ac:dyDescent="0.2">
      <c r="B43" s="165" t="s">
        <v>56</v>
      </c>
      <c r="C43" s="166"/>
      <c r="D43" s="166"/>
      <c r="E43" s="166"/>
      <c r="F43" s="167"/>
    </row>
    <row r="44" spans="2:6" s="21" customFormat="1" ht="15" x14ac:dyDescent="0.2">
      <c r="B44" s="61" t="s">
        <v>42</v>
      </c>
      <c r="C44" s="58">
        <f>Assumptions!C16</f>
        <v>135</v>
      </c>
      <c r="D44" s="58">
        <f>Assumptions!C19</f>
        <v>490</v>
      </c>
      <c r="E44" s="53">
        <f>C11*0.5</f>
        <v>261</v>
      </c>
      <c r="F44" s="42">
        <f>E44*D44</f>
        <v>127890</v>
      </c>
    </row>
    <row r="45" spans="2:6" s="21" customFormat="1" ht="15" x14ac:dyDescent="0.2">
      <c r="B45" s="61" t="s">
        <v>43</v>
      </c>
      <c r="C45" s="58">
        <f>Assumptions!D16</f>
        <v>250</v>
      </c>
      <c r="D45" s="58">
        <f>Assumptions!D19</f>
        <v>1015</v>
      </c>
      <c r="E45" s="53">
        <f>D11*0.5</f>
        <v>356</v>
      </c>
      <c r="F45" s="42">
        <f t="shared" ref="F45:F46" si="3">E45*D45</f>
        <v>361340</v>
      </c>
    </row>
    <row r="46" spans="2:6" s="21" customFormat="1" ht="15" x14ac:dyDescent="0.2">
      <c r="B46" s="61" t="s">
        <v>44</v>
      </c>
      <c r="C46" s="58">
        <f>Assumptions!E16</f>
        <v>85</v>
      </c>
      <c r="D46" s="58">
        <f>Assumptions!E19</f>
        <v>355</v>
      </c>
      <c r="E46" s="53">
        <f>E11*0.5</f>
        <v>267</v>
      </c>
      <c r="F46" s="42">
        <f t="shared" si="3"/>
        <v>94785</v>
      </c>
    </row>
    <row r="47" spans="2:6" s="21" customFormat="1" ht="15" x14ac:dyDescent="0.25">
      <c r="B47" s="23" t="s">
        <v>59</v>
      </c>
      <c r="C47" s="79">
        <f>SUM(C44:C46)</f>
        <v>470</v>
      </c>
      <c r="D47" s="79">
        <f>SUM(D44:D46)</f>
        <v>1860</v>
      </c>
      <c r="E47" s="82" t="s">
        <v>40</v>
      </c>
      <c r="F47" s="86">
        <f>SUM(F44:F46)</f>
        <v>584015</v>
      </c>
    </row>
    <row r="48" spans="2:6" s="21" customFormat="1" ht="15" x14ac:dyDescent="0.2">
      <c r="B48" s="165" t="s">
        <v>57</v>
      </c>
      <c r="C48" s="166"/>
      <c r="D48" s="166"/>
      <c r="E48" s="166"/>
      <c r="F48" s="167"/>
    </row>
    <row r="49" spans="2:6" s="21" customFormat="1" ht="15" x14ac:dyDescent="0.2">
      <c r="B49" s="61" t="s">
        <v>42</v>
      </c>
      <c r="C49" s="58">
        <f>Assumptions!C17</f>
        <v>15</v>
      </c>
      <c r="D49" s="58">
        <f>Assumptions!C20</f>
        <v>55</v>
      </c>
      <c r="E49" s="53">
        <v>0</v>
      </c>
      <c r="F49" s="42">
        <f>D49*E49</f>
        <v>0</v>
      </c>
    </row>
    <row r="50" spans="2:6" s="21" customFormat="1" ht="15" x14ac:dyDescent="0.2">
      <c r="B50" s="61" t="s">
        <v>43</v>
      </c>
      <c r="C50" s="58">
        <f>Assumptions!D17</f>
        <v>45</v>
      </c>
      <c r="D50" s="58">
        <f>Assumptions!D20</f>
        <v>180</v>
      </c>
      <c r="E50" s="53">
        <v>0</v>
      </c>
      <c r="F50" s="42">
        <f t="shared" ref="F50:F51" si="4">D50*E50</f>
        <v>0</v>
      </c>
    </row>
    <row r="51" spans="2:6" s="21" customFormat="1" ht="15" x14ac:dyDescent="0.2">
      <c r="B51" s="61" t="s">
        <v>44</v>
      </c>
      <c r="C51" s="58">
        <f>Assumptions!E17</f>
        <v>20</v>
      </c>
      <c r="D51" s="58">
        <f>Assumptions!E20</f>
        <v>75</v>
      </c>
      <c r="E51" s="53">
        <v>0</v>
      </c>
      <c r="F51" s="42">
        <f t="shared" si="4"/>
        <v>0</v>
      </c>
    </row>
    <row r="52" spans="2:6" s="21" customFormat="1" ht="15.75" thickBot="1" x14ac:dyDescent="0.3">
      <c r="B52" s="32" t="s">
        <v>60</v>
      </c>
      <c r="C52" s="83">
        <f>SUM(C49:C51)</f>
        <v>80</v>
      </c>
      <c r="D52" s="83">
        <f>SUM(D49:D51)</f>
        <v>310</v>
      </c>
      <c r="E52" s="87" t="s">
        <v>40</v>
      </c>
      <c r="F52" s="85">
        <f>SUM(F49:F51)</f>
        <v>0</v>
      </c>
    </row>
    <row r="53" spans="2:6" s="21" customFormat="1" ht="15.75" thickTop="1" x14ac:dyDescent="0.25">
      <c r="B53" s="25" t="s">
        <v>45</v>
      </c>
      <c r="C53" s="129">
        <f>SUM(C52,C47,C42)</f>
        <v>920</v>
      </c>
      <c r="D53" s="129">
        <f>SUM(D52,D47,D42)</f>
        <v>7035</v>
      </c>
      <c r="E53" s="52" t="s">
        <v>40</v>
      </c>
      <c r="F53" s="51">
        <f>SUM(F42,F47,F52)</f>
        <v>3603415</v>
      </c>
    </row>
    <row r="54" spans="2:6" s="21" customFormat="1" x14ac:dyDescent="0.2">
      <c r="B54" s="22"/>
      <c r="C54" s="22"/>
      <c r="D54" s="126"/>
      <c r="E54" s="127"/>
    </row>
    <row r="55" spans="2:6" s="21" customFormat="1" ht="45" x14ac:dyDescent="0.25">
      <c r="B55" s="40" t="s">
        <v>48</v>
      </c>
      <c r="C55" s="35" t="s">
        <v>26</v>
      </c>
      <c r="D55" s="35" t="s">
        <v>10</v>
      </c>
      <c r="E55" s="35" t="s">
        <v>9</v>
      </c>
    </row>
    <row r="56" spans="2:6" s="21" customFormat="1" ht="15" x14ac:dyDescent="0.25">
      <c r="B56" s="169" t="s">
        <v>32</v>
      </c>
      <c r="C56" s="170"/>
      <c r="D56" s="170"/>
      <c r="E56" s="171"/>
    </row>
    <row r="57" spans="2:6" s="21" customFormat="1" ht="15" x14ac:dyDescent="0.2">
      <c r="B57" s="61" t="s">
        <v>42</v>
      </c>
      <c r="C57" s="89">
        <f>Assumptions!C9</f>
        <v>240</v>
      </c>
      <c r="D57" s="69">
        <f>$C$11*2</f>
        <v>1044</v>
      </c>
      <c r="E57" s="67">
        <f>C57*D57</f>
        <v>250560</v>
      </c>
    </row>
    <row r="58" spans="2:6" s="21" customFormat="1" ht="15" x14ac:dyDescent="0.2">
      <c r="B58" s="61" t="s">
        <v>43</v>
      </c>
      <c r="C58" s="89">
        <f>Assumptions!D9</f>
        <v>290</v>
      </c>
      <c r="D58" s="69">
        <f>$D$11*2</f>
        <v>1424</v>
      </c>
      <c r="E58" s="67">
        <f t="shared" ref="E58:E59" si="5">C58*D58</f>
        <v>412960</v>
      </c>
    </row>
    <row r="59" spans="2:6" s="21" customFormat="1" ht="15" x14ac:dyDescent="0.2">
      <c r="B59" s="61" t="s">
        <v>44</v>
      </c>
      <c r="C59" s="89">
        <f>Assumptions!E9</f>
        <v>70</v>
      </c>
      <c r="D59" s="69">
        <f>$E$11*2</f>
        <v>1068</v>
      </c>
      <c r="E59" s="67">
        <f t="shared" si="5"/>
        <v>74760</v>
      </c>
    </row>
    <row r="60" spans="2:6" s="21" customFormat="1" ht="15" x14ac:dyDescent="0.25">
      <c r="B60" s="23" t="s">
        <v>61</v>
      </c>
      <c r="C60" s="90">
        <f>SUM(C57:C59)</f>
        <v>600</v>
      </c>
      <c r="D60" s="92" t="s">
        <v>40</v>
      </c>
      <c r="E60" s="88">
        <f>SUM(E57:E59)</f>
        <v>738280</v>
      </c>
    </row>
    <row r="61" spans="2:6" s="21" customFormat="1" ht="15" x14ac:dyDescent="0.25">
      <c r="B61" s="169" t="s">
        <v>33</v>
      </c>
      <c r="C61" s="170"/>
      <c r="D61" s="170"/>
      <c r="E61" s="171"/>
    </row>
    <row r="62" spans="2:6" s="21" customFormat="1" ht="15" x14ac:dyDescent="0.2">
      <c r="B62" s="61" t="s">
        <v>42</v>
      </c>
      <c r="C62" s="91">
        <f>Assumptions!C15</f>
        <v>125</v>
      </c>
      <c r="D62" s="69">
        <f>$C$11*2</f>
        <v>1044</v>
      </c>
      <c r="E62" s="67">
        <f>C62*D62</f>
        <v>130500</v>
      </c>
    </row>
    <row r="63" spans="2:6" s="21" customFormat="1" ht="15" x14ac:dyDescent="0.2">
      <c r="B63" s="61" t="s">
        <v>43</v>
      </c>
      <c r="C63" s="91">
        <f>Assumptions!D15</f>
        <v>160</v>
      </c>
      <c r="D63" s="69">
        <f>$D$11*2</f>
        <v>1424</v>
      </c>
      <c r="E63" s="67">
        <f t="shared" ref="E63:E64" si="6">C63*D63</f>
        <v>227840</v>
      </c>
    </row>
    <row r="64" spans="2:6" s="21" customFormat="1" ht="15" x14ac:dyDescent="0.2">
      <c r="B64" s="61" t="s">
        <v>44</v>
      </c>
      <c r="C64" s="91">
        <f>Assumptions!E15</f>
        <v>85</v>
      </c>
      <c r="D64" s="69">
        <f>$E$11*2</f>
        <v>1068</v>
      </c>
      <c r="E64" s="67">
        <f t="shared" si="6"/>
        <v>90780</v>
      </c>
    </row>
    <row r="65" spans="2:5" s="21" customFormat="1" ht="15.75" thickBot="1" x14ac:dyDescent="0.3">
      <c r="B65" s="32" t="s">
        <v>62</v>
      </c>
      <c r="C65" s="93">
        <f>SUM(C62:C64)</f>
        <v>370</v>
      </c>
      <c r="D65" s="94" t="s">
        <v>40</v>
      </c>
      <c r="E65" s="95">
        <f>SUM(E62:E64)</f>
        <v>449120</v>
      </c>
    </row>
    <row r="66" spans="2:5" ht="15.75" thickTop="1" x14ac:dyDescent="0.25">
      <c r="B66" s="25" t="s">
        <v>45</v>
      </c>
      <c r="C66" s="97">
        <f>SUM(C60,C65)</f>
        <v>970</v>
      </c>
      <c r="D66" s="74" t="s">
        <v>40</v>
      </c>
      <c r="E66" s="130">
        <f>SUM(E60,E65)</f>
        <v>1187400</v>
      </c>
    </row>
  </sheetData>
  <sheetProtection algorithmName="SHA-512" hashValue="7HLbUZEU+KSzZQPuizEAJMOXQofVp5toCUpZ22ZpBQnjCUkPGK6n+wRIDA3VUE/frKQN6O3MQAoeIKghGMxo7A==" saltValue="5KVIMBGsXYdqi464b6uctg==" spinCount="100000" sheet="1" objects="1" scenarios="1"/>
  <mergeCells count="9">
    <mergeCell ref="B5:E5"/>
    <mergeCell ref="B20:F20"/>
    <mergeCell ref="B25:F25"/>
    <mergeCell ref="B30:F30"/>
    <mergeCell ref="B61:E61"/>
    <mergeCell ref="B38:F38"/>
    <mergeCell ref="B43:F43"/>
    <mergeCell ref="B48:F48"/>
    <mergeCell ref="B56:E56"/>
  </mergeCells>
  <pageMargins left="0.7" right="0.7" top="0.75" bottom="0.75" header="0.3" footer="0.3"/>
  <pageSetup scale="4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8"/>
  <sheetViews>
    <sheetView showGridLines="0" zoomScaleNormal="100" workbookViewId="0">
      <selection activeCell="E10" sqref="E10"/>
    </sheetView>
  </sheetViews>
  <sheetFormatPr defaultColWidth="8.42578125" defaultRowHeight="14.25" x14ac:dyDescent="0.2"/>
  <cols>
    <col min="1" max="1" width="3.42578125" style="21" customWidth="1"/>
    <col min="2" max="2" width="79" style="21" customWidth="1"/>
    <col min="3" max="3" width="30.7109375" style="21" customWidth="1"/>
    <col min="4" max="7" width="27" style="21" customWidth="1"/>
    <col min="8" max="16384" width="8.42578125" style="21"/>
  </cols>
  <sheetData>
    <row r="1" spans="1:5" ht="16.5" x14ac:dyDescent="0.25">
      <c r="A1" s="4" t="s">
        <v>6</v>
      </c>
    </row>
    <row r="2" spans="1:5" ht="15" x14ac:dyDescent="0.25">
      <c r="A2" s="5" t="s">
        <v>125</v>
      </c>
    </row>
    <row r="3" spans="1:5" ht="15" x14ac:dyDescent="0.25">
      <c r="A3" s="5" t="s">
        <v>21</v>
      </c>
    </row>
    <row r="5" spans="1:5" ht="52.15" customHeight="1" x14ac:dyDescent="0.2">
      <c r="B5" s="164" t="s">
        <v>129</v>
      </c>
      <c r="C5" s="164"/>
      <c r="D5" s="164"/>
      <c r="E5" s="164"/>
    </row>
    <row r="7" spans="1:5" ht="15" x14ac:dyDescent="0.2">
      <c r="B7" s="27" t="s">
        <v>11</v>
      </c>
      <c r="C7" s="140"/>
    </row>
    <row r="8" spans="1:5" ht="15" x14ac:dyDescent="0.2">
      <c r="B8" s="75"/>
      <c r="C8" s="60" t="s">
        <v>42</v>
      </c>
      <c r="D8" s="60" t="s">
        <v>43</v>
      </c>
      <c r="E8" s="60" t="s">
        <v>44</v>
      </c>
    </row>
    <row r="9" spans="1:5" ht="15" x14ac:dyDescent="0.2">
      <c r="B9" s="23" t="s">
        <v>127</v>
      </c>
      <c r="C9" s="136">
        <v>3</v>
      </c>
      <c r="D9" s="137">
        <v>4</v>
      </c>
      <c r="E9" s="137">
        <v>4</v>
      </c>
    </row>
    <row r="10" spans="1:5" ht="15.75" thickBot="1" x14ac:dyDescent="0.25">
      <c r="B10" s="32" t="s">
        <v>128</v>
      </c>
      <c r="C10" s="138">
        <v>85</v>
      </c>
      <c r="D10" s="139">
        <v>85</v>
      </c>
      <c r="E10" s="139">
        <v>85</v>
      </c>
    </row>
    <row r="11" spans="1:5" ht="30.75" thickTop="1" x14ac:dyDescent="0.2">
      <c r="B11" s="25" t="s">
        <v>133</v>
      </c>
      <c r="C11" s="62">
        <f>(C9*C10)</f>
        <v>255</v>
      </c>
      <c r="D11" s="62">
        <f>D10*D9</f>
        <v>340</v>
      </c>
      <c r="E11" s="62">
        <f>E10*E9</f>
        <v>340</v>
      </c>
    </row>
    <row r="13" spans="1:5" ht="15" x14ac:dyDescent="0.25">
      <c r="B13" s="41" t="s">
        <v>31</v>
      </c>
      <c r="C13" s="24" t="s">
        <v>9</v>
      </c>
    </row>
    <row r="14" spans="1:5" ht="15" x14ac:dyDescent="0.25">
      <c r="B14" s="36" t="s">
        <v>22</v>
      </c>
      <c r="C14" s="44">
        <f>F23</f>
        <v>765510</v>
      </c>
    </row>
    <row r="15" spans="1:5" ht="15.75" thickBot="1" x14ac:dyDescent="0.3">
      <c r="B15" s="38" t="s">
        <v>28</v>
      </c>
      <c r="C15" s="45">
        <f>D26</f>
        <v>76551</v>
      </c>
    </row>
    <row r="16" spans="1:5" ht="15.75" thickTop="1" x14ac:dyDescent="0.25">
      <c r="B16" s="37" t="s">
        <v>3</v>
      </c>
      <c r="C16" s="50">
        <f>SUM(C14:C15)</f>
        <v>842061</v>
      </c>
      <c r="E16" s="141"/>
    </row>
    <row r="18" spans="2:6" ht="30" x14ac:dyDescent="0.2">
      <c r="B18" s="27" t="s">
        <v>23</v>
      </c>
      <c r="C18" s="24" t="s">
        <v>24</v>
      </c>
      <c r="D18" s="24" t="s">
        <v>27</v>
      </c>
      <c r="E18" s="24" t="s">
        <v>16</v>
      </c>
      <c r="F18" s="24" t="s">
        <v>9</v>
      </c>
    </row>
    <row r="19" spans="2:6" ht="15" x14ac:dyDescent="0.2">
      <c r="B19" s="165" t="s">
        <v>29</v>
      </c>
      <c r="C19" s="166"/>
      <c r="D19" s="166"/>
      <c r="E19" s="166"/>
      <c r="F19" s="167"/>
    </row>
    <row r="20" spans="2:6" ht="15" x14ac:dyDescent="0.2">
      <c r="B20" s="61" t="s">
        <v>42</v>
      </c>
      <c r="C20" s="72">
        <f>Assumptions!C25</f>
        <v>85</v>
      </c>
      <c r="D20" s="72">
        <f>Assumptions!C26</f>
        <v>2</v>
      </c>
      <c r="E20" s="42">
        <f>C11</f>
        <v>255</v>
      </c>
      <c r="F20" s="42">
        <f>C20*D20*E20</f>
        <v>43350</v>
      </c>
    </row>
    <row r="21" spans="2:6" ht="15" x14ac:dyDescent="0.2">
      <c r="B21" s="61" t="s">
        <v>43</v>
      </c>
      <c r="C21" s="72">
        <f>Assumptions!D25</f>
        <v>249.75</v>
      </c>
      <c r="D21" s="72">
        <f>Assumptions!D26</f>
        <v>4</v>
      </c>
      <c r="E21" s="42">
        <f>D11</f>
        <v>340</v>
      </c>
      <c r="F21" s="42">
        <f>C21*D21*E21</f>
        <v>339660</v>
      </c>
    </row>
    <row r="22" spans="2:6" ht="15.75" thickBot="1" x14ac:dyDescent="0.25">
      <c r="B22" s="101" t="s">
        <v>44</v>
      </c>
      <c r="C22" s="73">
        <f>Assumptions!E25</f>
        <v>225</v>
      </c>
      <c r="D22" s="73">
        <f>Assumptions!E26</f>
        <v>5</v>
      </c>
      <c r="E22" s="142">
        <f>E11</f>
        <v>340</v>
      </c>
      <c r="F22" s="43">
        <f>C22*D22*E22</f>
        <v>382500</v>
      </c>
    </row>
    <row r="23" spans="2:6" ht="15.75" thickTop="1" x14ac:dyDescent="0.25">
      <c r="B23" s="25" t="s">
        <v>45</v>
      </c>
      <c r="C23" s="71">
        <f>SUM(C20:C22)</f>
        <v>559.75</v>
      </c>
      <c r="D23" s="55" t="s">
        <v>40</v>
      </c>
      <c r="E23" s="143" t="s">
        <v>40</v>
      </c>
      <c r="F23" s="76">
        <f>SUM(F20:F22)</f>
        <v>765510</v>
      </c>
    </row>
    <row r="25" spans="2:6" ht="30" x14ac:dyDescent="0.25">
      <c r="B25" s="131" t="s">
        <v>122</v>
      </c>
      <c r="C25" s="35" t="s">
        <v>120</v>
      </c>
      <c r="D25" s="35" t="s">
        <v>121</v>
      </c>
    </row>
    <row r="26" spans="2:6" ht="15" x14ac:dyDescent="0.2">
      <c r="B26" s="23" t="s">
        <v>30</v>
      </c>
      <c r="C26" s="132">
        <v>0.1</v>
      </c>
      <c r="D26" s="133">
        <f>C26*F23</f>
        <v>76551</v>
      </c>
    </row>
    <row r="27" spans="2:6" x14ac:dyDescent="0.2">
      <c r="B27" s="21" t="s">
        <v>123</v>
      </c>
    </row>
    <row r="28" spans="2:6" x14ac:dyDescent="0.2">
      <c r="B28" s="144"/>
    </row>
  </sheetData>
  <sheetProtection algorithmName="SHA-512" hashValue="o2gpociQsFdtG1m3rGCQJSms1X5xbCgqdlyw0uCxB5aJy8jcj8ldy7xAiSFl/kUFUyE6nAmqCRy/7FYQ+Iephg==" saltValue="9xgH7ZGMT0ojCGGi4TzomQ==" spinCount="100000" sheet="1" objects="1" scenarios="1"/>
  <mergeCells count="2">
    <mergeCell ref="B5:E5"/>
    <mergeCell ref="B19:F19"/>
  </mergeCells>
  <pageMargins left="0.7" right="0.7" top="0.75" bottom="0.75" header="0.3" footer="0.3"/>
  <pageSetup scale="5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7"/>
  <sheetViews>
    <sheetView showGridLines="0" topLeftCell="A10" zoomScale="110" zoomScaleNormal="110" workbookViewId="0">
      <selection activeCell="C12" sqref="C12"/>
    </sheetView>
  </sheetViews>
  <sheetFormatPr defaultColWidth="8.7109375" defaultRowHeight="15" x14ac:dyDescent="0.25"/>
  <cols>
    <col min="1" max="1" width="3.42578125" style="145" customWidth="1"/>
    <col min="2" max="2" width="68.28515625" style="145" customWidth="1"/>
    <col min="3" max="5" width="10.7109375" style="145" customWidth="1"/>
    <col min="6" max="6" width="11.28515625" style="145" bestFit="1" customWidth="1"/>
    <col min="7" max="16384" width="8.7109375" style="145"/>
  </cols>
  <sheetData>
    <row r="1" spans="1:12" ht="16.5" x14ac:dyDescent="0.25">
      <c r="A1" s="4" t="s">
        <v>6</v>
      </c>
    </row>
    <row r="2" spans="1:12" x14ac:dyDescent="0.25">
      <c r="A2" s="5" t="s">
        <v>125</v>
      </c>
    </row>
    <row r="3" spans="1:12" x14ac:dyDescent="0.25">
      <c r="A3" s="5" t="s">
        <v>37</v>
      </c>
    </row>
    <row r="4" spans="1:12" x14ac:dyDescent="0.25">
      <c r="A4" s="5"/>
    </row>
    <row r="5" spans="1:12" s="21" customFormat="1" ht="32.25" customHeight="1" x14ac:dyDescent="0.2">
      <c r="A5" s="1"/>
      <c r="B5" s="172" t="s">
        <v>49</v>
      </c>
      <c r="C5" s="173"/>
      <c r="D5" s="173"/>
      <c r="E5" s="173"/>
      <c r="F5" s="174"/>
      <c r="G5" s="12"/>
      <c r="H5" s="13"/>
      <c r="I5" s="14"/>
      <c r="J5" s="14"/>
      <c r="K5" s="14"/>
      <c r="L5" s="1"/>
    </row>
    <row r="7" spans="1:12" x14ac:dyDescent="0.25">
      <c r="B7" s="27" t="s">
        <v>38</v>
      </c>
      <c r="C7" s="140"/>
    </row>
    <row r="8" spans="1:12" x14ac:dyDescent="0.25">
      <c r="B8" s="59" t="s">
        <v>41</v>
      </c>
      <c r="C8" s="60" t="s">
        <v>42</v>
      </c>
      <c r="D8" s="60" t="s">
        <v>43</v>
      </c>
      <c r="E8" s="60" t="s">
        <v>44</v>
      </c>
      <c r="F8" s="60" t="s">
        <v>45</v>
      </c>
      <c r="G8" s="102"/>
    </row>
    <row r="9" spans="1:12" ht="30" x14ac:dyDescent="0.25">
      <c r="B9" s="61" t="s">
        <v>69</v>
      </c>
      <c r="C9" s="134">
        <v>240</v>
      </c>
      <c r="D9" s="134">
        <v>290</v>
      </c>
      <c r="E9" s="134">
        <v>70</v>
      </c>
      <c r="F9" s="96">
        <f>SUM(C9:E9)</f>
        <v>600</v>
      </c>
    </row>
    <row r="10" spans="1:12" ht="30" x14ac:dyDescent="0.25">
      <c r="B10" s="61" t="s">
        <v>116</v>
      </c>
      <c r="C10" s="134">
        <v>265</v>
      </c>
      <c r="D10" s="134">
        <v>455</v>
      </c>
      <c r="E10" s="134">
        <v>70</v>
      </c>
      <c r="F10" s="96">
        <f t="shared" ref="F10:F20" si="0">SUM(C10:E10)</f>
        <v>790</v>
      </c>
    </row>
    <row r="11" spans="1:12" ht="28.15" customHeight="1" x14ac:dyDescent="0.25">
      <c r="B11" s="61" t="s">
        <v>117</v>
      </c>
      <c r="C11" s="134">
        <v>30</v>
      </c>
      <c r="D11" s="134">
        <v>85</v>
      </c>
      <c r="E11" s="134">
        <v>15</v>
      </c>
      <c r="F11" s="96">
        <f t="shared" si="0"/>
        <v>130</v>
      </c>
      <c r="G11" s="146"/>
    </row>
    <row r="12" spans="1:12" ht="30" x14ac:dyDescent="0.25">
      <c r="B12" s="61" t="s">
        <v>68</v>
      </c>
      <c r="C12" s="135">
        <v>4255</v>
      </c>
      <c r="D12" s="147">
        <v>6850</v>
      </c>
      <c r="E12" s="147">
        <v>1215</v>
      </c>
      <c r="F12" s="96">
        <f t="shared" si="0"/>
        <v>12320</v>
      </c>
    </row>
    <row r="13" spans="1:12" ht="30" x14ac:dyDescent="0.25">
      <c r="B13" s="61" t="s">
        <v>70</v>
      </c>
      <c r="C13" s="135">
        <v>1550</v>
      </c>
      <c r="D13" s="148">
        <v>3015</v>
      </c>
      <c r="E13" s="148">
        <v>475</v>
      </c>
      <c r="F13" s="96">
        <f t="shared" si="0"/>
        <v>5040</v>
      </c>
    </row>
    <row r="14" spans="1:12" ht="30" x14ac:dyDescent="0.25">
      <c r="B14" s="61" t="s">
        <v>72</v>
      </c>
      <c r="C14" s="135">
        <v>160</v>
      </c>
      <c r="D14" s="148">
        <v>495.00000000000011</v>
      </c>
      <c r="E14" s="148">
        <v>90</v>
      </c>
      <c r="F14" s="96">
        <f t="shared" si="0"/>
        <v>745.00000000000011</v>
      </c>
    </row>
    <row r="15" spans="1:12" ht="30" x14ac:dyDescent="0.25">
      <c r="B15" s="61" t="s">
        <v>71</v>
      </c>
      <c r="C15" s="135">
        <v>125</v>
      </c>
      <c r="D15" s="148">
        <v>160</v>
      </c>
      <c r="E15" s="148">
        <v>85</v>
      </c>
      <c r="F15" s="96">
        <f t="shared" si="0"/>
        <v>370</v>
      </c>
      <c r="G15" s="146"/>
    </row>
    <row r="16" spans="1:12" ht="30" x14ac:dyDescent="0.25">
      <c r="B16" s="61" t="s">
        <v>118</v>
      </c>
      <c r="C16" s="135">
        <v>135</v>
      </c>
      <c r="D16" s="148">
        <v>250</v>
      </c>
      <c r="E16" s="148">
        <v>85</v>
      </c>
      <c r="F16" s="96">
        <f t="shared" si="0"/>
        <v>470</v>
      </c>
    </row>
    <row r="17" spans="2:7" ht="30" x14ac:dyDescent="0.25">
      <c r="B17" s="61" t="s">
        <v>119</v>
      </c>
      <c r="C17" s="135">
        <v>15</v>
      </c>
      <c r="D17" s="148">
        <v>45</v>
      </c>
      <c r="E17" s="148">
        <v>20</v>
      </c>
      <c r="F17" s="96">
        <f t="shared" si="0"/>
        <v>80</v>
      </c>
      <c r="G17" s="146"/>
    </row>
    <row r="18" spans="2:7" ht="30" x14ac:dyDescent="0.25">
      <c r="B18" s="61" t="s">
        <v>73</v>
      </c>
      <c r="C18" s="135">
        <v>1440</v>
      </c>
      <c r="D18" s="148">
        <v>2465</v>
      </c>
      <c r="E18" s="148">
        <v>960</v>
      </c>
      <c r="F18" s="96">
        <f t="shared" si="0"/>
        <v>4865</v>
      </c>
    </row>
    <row r="19" spans="2:7" ht="30" x14ac:dyDescent="0.25">
      <c r="B19" s="61" t="s">
        <v>74</v>
      </c>
      <c r="C19" s="135">
        <v>490</v>
      </c>
      <c r="D19" s="148">
        <v>1015</v>
      </c>
      <c r="E19" s="149">
        <v>355</v>
      </c>
      <c r="F19" s="96">
        <f t="shared" si="0"/>
        <v>1860</v>
      </c>
    </row>
    <row r="20" spans="2:7" ht="30" x14ac:dyDescent="0.25">
      <c r="B20" s="61" t="s">
        <v>75</v>
      </c>
      <c r="C20" s="135">
        <v>55</v>
      </c>
      <c r="D20" s="148">
        <v>180</v>
      </c>
      <c r="E20" s="148">
        <v>75</v>
      </c>
      <c r="F20" s="96">
        <f t="shared" si="0"/>
        <v>310</v>
      </c>
    </row>
    <row r="21" spans="2:7" x14ac:dyDescent="0.25">
      <c r="B21" s="26" t="s">
        <v>19</v>
      </c>
      <c r="C21" s="34"/>
    </row>
    <row r="22" spans="2:7" x14ac:dyDescent="0.25">
      <c r="B22" s="26"/>
      <c r="C22" s="34"/>
    </row>
    <row r="23" spans="2:7" x14ac:dyDescent="0.25">
      <c r="B23" s="33" t="s">
        <v>39</v>
      </c>
      <c r="C23" s="34"/>
    </row>
    <row r="24" spans="2:7" x14ac:dyDescent="0.25">
      <c r="B24" s="59" t="s">
        <v>41</v>
      </c>
      <c r="C24" s="60" t="s">
        <v>42</v>
      </c>
      <c r="D24" s="60" t="s">
        <v>43</v>
      </c>
      <c r="E24" s="60" t="s">
        <v>44</v>
      </c>
      <c r="F24" s="60" t="s">
        <v>45</v>
      </c>
    </row>
    <row r="25" spans="2:7" ht="45" x14ac:dyDescent="0.25">
      <c r="B25" s="61" t="s">
        <v>18</v>
      </c>
      <c r="C25" s="57">
        <v>85</v>
      </c>
      <c r="D25" s="150">
        <v>249.75</v>
      </c>
      <c r="E25" s="150">
        <v>225</v>
      </c>
      <c r="F25" s="151">
        <f>SUM(C25:E25)</f>
        <v>559.75</v>
      </c>
    </row>
    <row r="26" spans="2:7" ht="45" x14ac:dyDescent="0.25">
      <c r="B26" s="61" t="s">
        <v>36</v>
      </c>
      <c r="C26" s="57">
        <v>2</v>
      </c>
      <c r="D26" s="148">
        <v>4</v>
      </c>
      <c r="E26" s="148">
        <v>5</v>
      </c>
      <c r="F26" s="152" t="s">
        <v>40</v>
      </c>
    </row>
    <row r="27" spans="2:7" x14ac:dyDescent="0.25">
      <c r="B27" s="26" t="s">
        <v>19</v>
      </c>
      <c r="C27" s="153"/>
    </row>
  </sheetData>
  <sheetProtection algorithmName="SHA-512" hashValue="zJaqZg+oNIYQzKRsNNKKmWTXAzacYDhLsd9K0SlCtT6sYkIspac1JeJ3sD6Y4uYSLu2his9IHbrLKVXa1INGZg==" saltValue="1APlxc5VwUd3FDfVawlxSg==" spinCount="100000" sheet="1" objects="1" scenarios="1"/>
  <mergeCells count="1">
    <mergeCell ref="B5:F5"/>
  </mergeCells>
  <pageMargins left="0.7" right="0.7" top="0.75" bottom="0.75" header="0.3" footer="0.3"/>
  <pageSetup scale="60" orientation="portrait" horizontalDpi="1200" verticalDpi="1200" r:id="rId1"/>
  <colBreaks count="1" manualBreakCount="1">
    <brk id="9"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5"/>
  <sheetViews>
    <sheetView showGridLines="0" zoomScale="115" zoomScaleNormal="115" workbookViewId="0">
      <selection activeCell="B4" sqref="B4"/>
    </sheetView>
  </sheetViews>
  <sheetFormatPr defaultColWidth="8.7109375" defaultRowHeight="15" x14ac:dyDescent="0.25"/>
  <cols>
    <col min="1" max="1" width="3.7109375" customWidth="1"/>
    <col min="2" max="2" width="79.7109375" bestFit="1" customWidth="1"/>
    <col min="3" max="4" width="33.7109375" customWidth="1"/>
    <col min="5" max="5" width="38.42578125" customWidth="1"/>
    <col min="6" max="6" width="13.28515625" customWidth="1"/>
  </cols>
  <sheetData>
    <row r="1" spans="1:5" ht="16.5" x14ac:dyDescent="0.25">
      <c r="A1" s="4" t="s">
        <v>6</v>
      </c>
    </row>
    <row r="2" spans="1:5" x14ac:dyDescent="0.25">
      <c r="A2" s="5" t="s">
        <v>105</v>
      </c>
    </row>
    <row r="3" spans="1:5" x14ac:dyDescent="0.25">
      <c r="A3" s="5" t="s">
        <v>106</v>
      </c>
    </row>
    <row r="4" spans="1:5" x14ac:dyDescent="0.25">
      <c r="A4" s="5"/>
    </row>
    <row r="5" spans="1:5" x14ac:dyDescent="0.25">
      <c r="A5" s="5"/>
      <c r="B5" s="104" t="s">
        <v>107</v>
      </c>
      <c r="C5" s="113" t="s">
        <v>80</v>
      </c>
      <c r="D5" s="113" t="s">
        <v>81</v>
      </c>
      <c r="E5" s="113" t="s">
        <v>82</v>
      </c>
    </row>
    <row r="6" spans="1:5" x14ac:dyDescent="0.25">
      <c r="A6" s="5"/>
      <c r="B6" s="103" t="s">
        <v>77</v>
      </c>
      <c r="C6" s="119">
        <f>C12*C$9</f>
        <v>0</v>
      </c>
      <c r="D6" s="119">
        <f t="shared" ref="D6:E6" si="0">D12*D$9</f>
        <v>0</v>
      </c>
      <c r="E6" s="119">
        <f t="shared" si="0"/>
        <v>0</v>
      </c>
    </row>
    <row r="7" spans="1:5" x14ac:dyDescent="0.25">
      <c r="A7" s="5"/>
      <c r="B7" s="103" t="s">
        <v>78</v>
      </c>
      <c r="C7" s="119">
        <f t="shared" ref="C7:E8" si="1">C13*C$9</f>
        <v>0</v>
      </c>
      <c r="D7" s="119">
        <f t="shared" si="1"/>
        <v>0</v>
      </c>
      <c r="E7" s="119">
        <f t="shared" si="1"/>
        <v>0</v>
      </c>
    </row>
    <row r="8" spans="1:5" ht="15.75" thickBot="1" x14ac:dyDescent="0.3">
      <c r="A8" s="5"/>
      <c r="B8" s="107" t="s">
        <v>79</v>
      </c>
      <c r="C8" s="120">
        <f t="shared" si="1"/>
        <v>0</v>
      </c>
      <c r="D8" s="120">
        <f t="shared" si="1"/>
        <v>0</v>
      </c>
      <c r="E8" s="120">
        <f t="shared" si="1"/>
        <v>0</v>
      </c>
    </row>
    <row r="9" spans="1:5" ht="15.75" thickTop="1" x14ac:dyDescent="0.25">
      <c r="A9" s="5"/>
      <c r="B9" s="106" t="s">
        <v>76</v>
      </c>
      <c r="C9" s="117">
        <v>1500</v>
      </c>
      <c r="D9" s="117">
        <v>900</v>
      </c>
      <c r="E9" s="117">
        <f>(0.2*C9)+75+(0.2*D9)</f>
        <v>555</v>
      </c>
    </row>
    <row r="10" spans="1:5" x14ac:dyDescent="0.25">
      <c r="A10" s="5"/>
    </row>
    <row r="11" spans="1:5" x14ac:dyDescent="0.25">
      <c r="B11" s="104" t="s">
        <v>108</v>
      </c>
      <c r="C11" s="113" t="s">
        <v>80</v>
      </c>
      <c r="D11" s="113" t="s">
        <v>81</v>
      </c>
      <c r="E11" s="113" t="s">
        <v>82</v>
      </c>
    </row>
    <row r="12" spans="1:5" x14ac:dyDescent="0.25">
      <c r="B12" s="103" t="s">
        <v>86</v>
      </c>
      <c r="C12" s="115"/>
      <c r="D12" s="115"/>
      <c r="E12" s="115"/>
    </row>
    <row r="13" spans="1:5" x14ac:dyDescent="0.25">
      <c r="B13" s="103" t="s">
        <v>85</v>
      </c>
      <c r="C13" s="115"/>
      <c r="D13" s="115"/>
      <c r="E13" s="115"/>
    </row>
    <row r="14" spans="1:5" ht="15.75" thickBot="1" x14ac:dyDescent="0.3">
      <c r="B14" s="107" t="s">
        <v>84</v>
      </c>
      <c r="C14" s="116"/>
      <c r="D14" s="116"/>
      <c r="E14" s="116"/>
    </row>
    <row r="15" spans="1:5" ht="15.75" thickTop="1" x14ac:dyDescent="0.25">
      <c r="B15" s="106" t="s">
        <v>3</v>
      </c>
      <c r="C15" s="118">
        <f>SUM(C12:C14)</f>
        <v>0</v>
      </c>
      <c r="D15" s="118">
        <f t="shared" ref="D15:E15" si="2">SUM(D12:D14)</f>
        <v>0</v>
      </c>
      <c r="E15" s="118">
        <f t="shared" si="2"/>
        <v>0</v>
      </c>
    </row>
    <row r="17" spans="2:6" x14ac:dyDescent="0.25">
      <c r="B17" s="108" t="s">
        <v>94</v>
      </c>
    </row>
    <row r="18" spans="2:6" ht="30" x14ac:dyDescent="0.25">
      <c r="B18" s="111"/>
      <c r="C18" s="114" t="s">
        <v>88</v>
      </c>
      <c r="D18" s="114" t="s">
        <v>89</v>
      </c>
      <c r="E18" s="114" t="s">
        <v>90</v>
      </c>
      <c r="F18" s="114" t="s">
        <v>3</v>
      </c>
    </row>
    <row r="19" spans="2:6" x14ac:dyDescent="0.25">
      <c r="B19" s="105" t="s">
        <v>111</v>
      </c>
      <c r="C19" s="121">
        <v>0.45</v>
      </c>
      <c r="D19" s="121">
        <v>0.5</v>
      </c>
      <c r="E19" s="121">
        <v>0.05</v>
      </c>
      <c r="F19" s="124">
        <f>SUM(C19:E19)</f>
        <v>1</v>
      </c>
    </row>
    <row r="20" spans="2:6" x14ac:dyDescent="0.25">
      <c r="B20" s="105" t="s">
        <v>110</v>
      </c>
      <c r="C20" s="109">
        <f>C19*$C$6</f>
        <v>0</v>
      </c>
      <c r="D20" s="109">
        <f>D19*$C$6</f>
        <v>0</v>
      </c>
      <c r="E20" s="109">
        <f>E19*$C$6</f>
        <v>0</v>
      </c>
      <c r="F20" s="122">
        <f>SUM(C20:E20)</f>
        <v>0</v>
      </c>
    </row>
    <row r="21" spans="2:6" x14ac:dyDescent="0.25">
      <c r="B21" s="105" t="s">
        <v>83</v>
      </c>
      <c r="C21" s="110">
        <v>7</v>
      </c>
      <c r="D21" s="110">
        <v>14</v>
      </c>
      <c r="E21" s="110">
        <v>24</v>
      </c>
      <c r="F21" s="105"/>
    </row>
    <row r="22" spans="2:6" x14ac:dyDescent="0.25">
      <c r="B22" s="105" t="s">
        <v>109</v>
      </c>
      <c r="C22" s="109">
        <f>C20*C21</f>
        <v>0</v>
      </c>
      <c r="D22" s="109">
        <f>D20*D21</f>
        <v>0</v>
      </c>
      <c r="E22" s="109">
        <f t="shared" ref="E22" si="3">E20*E21</f>
        <v>0</v>
      </c>
      <c r="F22" s="122">
        <f>SUM(C22:E22)</f>
        <v>0</v>
      </c>
    </row>
    <row r="23" spans="2:6" x14ac:dyDescent="0.25">
      <c r="B23" s="108"/>
      <c r="C23" s="112"/>
      <c r="D23" s="112"/>
      <c r="E23" s="112"/>
    </row>
    <row r="24" spans="2:6" x14ac:dyDescent="0.25">
      <c r="B24" s="108" t="s">
        <v>95</v>
      </c>
    </row>
    <row r="25" spans="2:6" ht="30" x14ac:dyDescent="0.25">
      <c r="B25" s="111"/>
      <c r="C25" s="114" t="s">
        <v>88</v>
      </c>
      <c r="D25" s="114" t="s">
        <v>89</v>
      </c>
      <c r="E25" s="114" t="s">
        <v>90</v>
      </c>
      <c r="F25" s="114" t="s">
        <v>3</v>
      </c>
    </row>
    <row r="26" spans="2:6" x14ac:dyDescent="0.25">
      <c r="B26" s="105" t="s">
        <v>111</v>
      </c>
      <c r="C26" s="121">
        <v>0.35</v>
      </c>
      <c r="D26" s="121">
        <v>0.55000000000000004</v>
      </c>
      <c r="E26" s="121">
        <v>0.1</v>
      </c>
      <c r="F26" s="124">
        <f>SUM(C26:E26)</f>
        <v>1</v>
      </c>
    </row>
    <row r="27" spans="2:6" x14ac:dyDescent="0.25">
      <c r="B27" s="105" t="s">
        <v>110</v>
      </c>
      <c r="C27" s="109">
        <f>C26*$C$7</f>
        <v>0</v>
      </c>
      <c r="D27" s="109">
        <f>D26*$C$7</f>
        <v>0</v>
      </c>
      <c r="E27" s="109">
        <f t="shared" ref="E27" si="4">E26*$C$7</f>
        <v>0</v>
      </c>
      <c r="F27" s="122">
        <f>SUM(C27:E27)</f>
        <v>0</v>
      </c>
    </row>
    <row r="28" spans="2:6" x14ac:dyDescent="0.25">
      <c r="B28" s="105" t="s">
        <v>83</v>
      </c>
      <c r="C28" s="110">
        <v>7</v>
      </c>
      <c r="D28" s="110">
        <v>14</v>
      </c>
      <c r="E28" s="110">
        <v>24</v>
      </c>
      <c r="F28" s="105"/>
    </row>
    <row r="29" spans="2:6" x14ac:dyDescent="0.25">
      <c r="B29" s="105" t="s">
        <v>109</v>
      </c>
      <c r="C29" s="109">
        <f>C27*C28</f>
        <v>0</v>
      </c>
      <c r="D29" s="109">
        <f>D27*D28</f>
        <v>0</v>
      </c>
      <c r="E29" s="109">
        <f t="shared" ref="E29" si="5">E27*E28</f>
        <v>0</v>
      </c>
      <c r="F29" s="122">
        <f>SUM(C29:E29)</f>
        <v>0</v>
      </c>
    </row>
    <row r="30" spans="2:6" x14ac:dyDescent="0.25">
      <c r="B30" s="108"/>
      <c r="C30" s="112"/>
      <c r="D30" s="112"/>
      <c r="E30" s="112"/>
    </row>
    <row r="31" spans="2:6" x14ac:dyDescent="0.25">
      <c r="B31" s="108" t="s">
        <v>96</v>
      </c>
    </row>
    <row r="32" spans="2:6" ht="30" x14ac:dyDescent="0.25">
      <c r="B32" s="111"/>
      <c r="C32" s="114" t="s">
        <v>88</v>
      </c>
      <c r="D32" s="114" t="s">
        <v>89</v>
      </c>
      <c r="E32" s="114" t="s">
        <v>90</v>
      </c>
      <c r="F32" s="114" t="s">
        <v>3</v>
      </c>
    </row>
    <row r="33" spans="2:6" x14ac:dyDescent="0.25">
      <c r="B33" s="105" t="s">
        <v>111</v>
      </c>
      <c r="C33" s="121">
        <v>0.45</v>
      </c>
      <c r="D33" s="121">
        <v>0.45</v>
      </c>
      <c r="E33" s="121">
        <v>0.1</v>
      </c>
      <c r="F33" s="124">
        <f>SUM(C33:E33)</f>
        <v>1</v>
      </c>
    </row>
    <row r="34" spans="2:6" x14ac:dyDescent="0.25">
      <c r="B34" s="105" t="s">
        <v>110</v>
      </c>
      <c r="C34" s="109">
        <f>C33*$C$8</f>
        <v>0</v>
      </c>
      <c r="D34" s="109">
        <f t="shared" ref="D34:E34" si="6">D33*$C$8</f>
        <v>0</v>
      </c>
      <c r="E34" s="109">
        <f t="shared" si="6"/>
        <v>0</v>
      </c>
      <c r="F34" s="122">
        <f>SUM(C34:E34)</f>
        <v>0</v>
      </c>
    </row>
    <row r="35" spans="2:6" x14ac:dyDescent="0.25">
      <c r="B35" s="105" t="s">
        <v>83</v>
      </c>
      <c r="C35" s="110">
        <v>7</v>
      </c>
      <c r="D35" s="110">
        <v>14</v>
      </c>
      <c r="E35" s="110">
        <v>24</v>
      </c>
      <c r="F35" s="105"/>
    </row>
    <row r="36" spans="2:6" x14ac:dyDescent="0.25">
      <c r="B36" s="105" t="s">
        <v>109</v>
      </c>
      <c r="C36" s="109">
        <f>C34*C35</f>
        <v>0</v>
      </c>
      <c r="D36" s="109">
        <f>D34*D35</f>
        <v>0</v>
      </c>
      <c r="E36" s="109">
        <f t="shared" ref="E36" si="7">E34*E35</f>
        <v>0</v>
      </c>
      <c r="F36" s="122">
        <f>SUM(C36:E36)</f>
        <v>0</v>
      </c>
    </row>
    <row r="37" spans="2:6" x14ac:dyDescent="0.25">
      <c r="B37" s="108"/>
      <c r="C37" s="112"/>
      <c r="D37" s="112"/>
      <c r="E37" s="112"/>
    </row>
    <row r="38" spans="2:6" x14ac:dyDescent="0.25">
      <c r="B38" s="108" t="s">
        <v>97</v>
      </c>
    </row>
    <row r="39" spans="2:6" ht="45" x14ac:dyDescent="0.25">
      <c r="B39" s="111"/>
      <c r="C39" s="114" t="s">
        <v>91</v>
      </c>
      <c r="D39" s="114" t="s">
        <v>92</v>
      </c>
      <c r="E39" s="114" t="s">
        <v>93</v>
      </c>
      <c r="F39" s="114" t="s">
        <v>3</v>
      </c>
    </row>
    <row r="40" spans="2:6" x14ac:dyDescent="0.25">
      <c r="B40" s="105" t="s">
        <v>111</v>
      </c>
      <c r="C40" s="121">
        <v>0.45</v>
      </c>
      <c r="D40" s="121">
        <v>0.5</v>
      </c>
      <c r="E40" s="121">
        <v>0.05</v>
      </c>
      <c r="F40" s="124">
        <f>SUM(C40:E40)</f>
        <v>1</v>
      </c>
    </row>
    <row r="41" spans="2:6" x14ac:dyDescent="0.25">
      <c r="B41" s="105" t="s">
        <v>110</v>
      </c>
      <c r="C41" s="109">
        <f>C40*$D$6</f>
        <v>0</v>
      </c>
      <c r="D41" s="109">
        <f t="shared" ref="D41:E41" si="8">D40*$D$6</f>
        <v>0</v>
      </c>
      <c r="E41" s="109">
        <f t="shared" si="8"/>
        <v>0</v>
      </c>
      <c r="F41" s="122">
        <f>SUM(C41:E41)</f>
        <v>0</v>
      </c>
    </row>
    <row r="42" spans="2:6" x14ac:dyDescent="0.25">
      <c r="B42" s="105" t="s">
        <v>83</v>
      </c>
      <c r="C42" s="110">
        <v>4.5</v>
      </c>
      <c r="D42" s="110">
        <v>9</v>
      </c>
      <c r="E42" s="110">
        <v>16</v>
      </c>
      <c r="F42" s="105"/>
    </row>
    <row r="43" spans="2:6" x14ac:dyDescent="0.25">
      <c r="B43" s="105" t="s">
        <v>109</v>
      </c>
      <c r="C43" s="109">
        <f>C41*C42</f>
        <v>0</v>
      </c>
      <c r="D43" s="109">
        <f>D41*D42</f>
        <v>0</v>
      </c>
      <c r="E43" s="109">
        <f>E41*E42</f>
        <v>0</v>
      </c>
      <c r="F43" s="122">
        <f>SUM(C43:E43)</f>
        <v>0</v>
      </c>
    </row>
    <row r="44" spans="2:6" x14ac:dyDescent="0.25">
      <c r="B44" s="108"/>
      <c r="C44" s="112"/>
      <c r="D44" s="112"/>
      <c r="E44" s="112"/>
    </row>
    <row r="45" spans="2:6" x14ac:dyDescent="0.25">
      <c r="B45" s="108" t="s">
        <v>98</v>
      </c>
    </row>
    <row r="46" spans="2:6" ht="45" x14ac:dyDescent="0.25">
      <c r="B46" s="111"/>
      <c r="C46" s="114" t="s">
        <v>91</v>
      </c>
      <c r="D46" s="114" t="s">
        <v>92</v>
      </c>
      <c r="E46" s="114" t="s">
        <v>93</v>
      </c>
      <c r="F46" s="114" t="s">
        <v>3</v>
      </c>
    </row>
    <row r="47" spans="2:6" x14ac:dyDescent="0.25">
      <c r="B47" s="105" t="s">
        <v>111</v>
      </c>
      <c r="C47" s="121">
        <v>0.35</v>
      </c>
      <c r="D47" s="121">
        <v>0.55000000000000004</v>
      </c>
      <c r="E47" s="121">
        <v>0.1</v>
      </c>
      <c r="F47" s="124">
        <f>SUM(C47:E47)</f>
        <v>1</v>
      </c>
    </row>
    <row r="48" spans="2:6" x14ac:dyDescent="0.25">
      <c r="B48" s="105" t="s">
        <v>110</v>
      </c>
      <c r="C48" s="109">
        <f>C47*$D$7</f>
        <v>0</v>
      </c>
      <c r="D48" s="109">
        <f t="shared" ref="D48:E48" si="9">D47*$D$7</f>
        <v>0</v>
      </c>
      <c r="E48" s="109">
        <f t="shared" si="9"/>
        <v>0</v>
      </c>
      <c r="F48" s="122">
        <f>SUM(C48:E48)</f>
        <v>0</v>
      </c>
    </row>
    <row r="49" spans="2:6" x14ac:dyDescent="0.25">
      <c r="B49" s="105" t="s">
        <v>83</v>
      </c>
      <c r="C49" s="110">
        <v>4.5</v>
      </c>
      <c r="D49" s="110">
        <v>9</v>
      </c>
      <c r="E49" s="110">
        <v>16</v>
      </c>
      <c r="F49" s="105"/>
    </row>
    <row r="50" spans="2:6" x14ac:dyDescent="0.25">
      <c r="B50" s="105" t="s">
        <v>109</v>
      </c>
      <c r="C50" s="109">
        <f>C48*C49</f>
        <v>0</v>
      </c>
      <c r="D50" s="109">
        <f>D48*D49</f>
        <v>0</v>
      </c>
      <c r="E50" s="109">
        <f>E48*E49</f>
        <v>0</v>
      </c>
      <c r="F50" s="122">
        <f>SUM(C50:E50)</f>
        <v>0</v>
      </c>
    </row>
    <row r="51" spans="2:6" x14ac:dyDescent="0.25">
      <c r="B51" s="108"/>
      <c r="C51" s="112"/>
      <c r="D51" s="112"/>
      <c r="E51" s="112"/>
    </row>
    <row r="52" spans="2:6" x14ac:dyDescent="0.25">
      <c r="B52" s="108" t="s">
        <v>99</v>
      </c>
    </row>
    <row r="53" spans="2:6" ht="45" x14ac:dyDescent="0.25">
      <c r="B53" s="111"/>
      <c r="C53" s="114" t="s">
        <v>91</v>
      </c>
      <c r="D53" s="114" t="s">
        <v>92</v>
      </c>
      <c r="E53" s="114" t="s">
        <v>93</v>
      </c>
      <c r="F53" s="114" t="s">
        <v>3</v>
      </c>
    </row>
    <row r="54" spans="2:6" x14ac:dyDescent="0.25">
      <c r="B54" s="105" t="s">
        <v>111</v>
      </c>
      <c r="C54" s="121">
        <v>0.45</v>
      </c>
      <c r="D54" s="121">
        <v>0.45</v>
      </c>
      <c r="E54" s="121">
        <v>0.1</v>
      </c>
      <c r="F54" s="124">
        <f>SUM(C54:E54)</f>
        <v>1</v>
      </c>
    </row>
    <row r="55" spans="2:6" x14ac:dyDescent="0.25">
      <c r="B55" s="105" t="s">
        <v>110</v>
      </c>
      <c r="C55" s="109">
        <f>C54*$D$8</f>
        <v>0</v>
      </c>
      <c r="D55" s="109">
        <f t="shared" ref="D55:E55" si="10">D54*$D$8</f>
        <v>0</v>
      </c>
      <c r="E55" s="109">
        <f t="shared" si="10"/>
        <v>0</v>
      </c>
      <c r="F55" s="122">
        <f>SUM(C55:E55)</f>
        <v>0</v>
      </c>
    </row>
    <row r="56" spans="2:6" x14ac:dyDescent="0.25">
      <c r="B56" s="105" t="s">
        <v>83</v>
      </c>
      <c r="C56" s="110">
        <v>4.5</v>
      </c>
      <c r="D56" s="110">
        <v>9</v>
      </c>
      <c r="E56" s="110">
        <v>16</v>
      </c>
      <c r="F56" s="105"/>
    </row>
    <row r="57" spans="2:6" x14ac:dyDescent="0.25">
      <c r="B57" s="105" t="s">
        <v>109</v>
      </c>
      <c r="C57" s="109">
        <f>C55*C56</f>
        <v>0</v>
      </c>
      <c r="D57" s="109">
        <f>D55*D56</f>
        <v>0</v>
      </c>
      <c r="E57" s="109">
        <f>E55*E56</f>
        <v>0</v>
      </c>
      <c r="F57" s="122">
        <f>SUM(C57:E57)</f>
        <v>0</v>
      </c>
    </row>
    <row r="58" spans="2:6" x14ac:dyDescent="0.25">
      <c r="B58" s="108"/>
      <c r="C58" s="112"/>
      <c r="D58" s="112"/>
      <c r="E58" s="112"/>
    </row>
    <row r="59" spans="2:6" x14ac:dyDescent="0.25">
      <c r="B59" s="108" t="s">
        <v>103</v>
      </c>
    </row>
    <row r="60" spans="2:6" x14ac:dyDescent="0.25">
      <c r="C60" s="114" t="s">
        <v>100</v>
      </c>
      <c r="D60" s="114" t="s">
        <v>101</v>
      </c>
      <c r="E60" s="114" t="s">
        <v>102</v>
      </c>
      <c r="F60" s="114" t="s">
        <v>3</v>
      </c>
    </row>
    <row r="61" spans="2:6" x14ac:dyDescent="0.25">
      <c r="B61" s="105" t="s">
        <v>110</v>
      </c>
      <c r="C61" s="119">
        <f>E6</f>
        <v>0</v>
      </c>
      <c r="D61" s="119">
        <f>E7</f>
        <v>0</v>
      </c>
      <c r="E61" s="119">
        <f>E8</f>
        <v>0</v>
      </c>
      <c r="F61" s="123">
        <f>SUM(C61:E61)</f>
        <v>0</v>
      </c>
    </row>
    <row r="62" spans="2:6" x14ac:dyDescent="0.25">
      <c r="B62" s="105" t="s">
        <v>87</v>
      </c>
      <c r="C62" s="110">
        <v>2</v>
      </c>
      <c r="D62" s="110">
        <v>4</v>
      </c>
      <c r="E62" s="110">
        <v>5</v>
      </c>
      <c r="F62" s="105"/>
    </row>
    <row r="63" spans="2:6" x14ac:dyDescent="0.25">
      <c r="B63" s="105" t="s">
        <v>114</v>
      </c>
      <c r="C63" s="115">
        <v>0.95</v>
      </c>
      <c r="D63" s="115">
        <v>0.9</v>
      </c>
      <c r="E63" s="115">
        <v>0.85</v>
      </c>
      <c r="F63" s="105"/>
    </row>
    <row r="64" spans="2:6" x14ac:dyDescent="0.25">
      <c r="B64" s="105" t="s">
        <v>104</v>
      </c>
      <c r="C64" s="109">
        <f>C63*C61</f>
        <v>0</v>
      </c>
      <c r="D64" s="109">
        <f t="shared" ref="D64:E64" si="11">D63*D61</f>
        <v>0</v>
      </c>
      <c r="E64" s="109">
        <f t="shared" si="11"/>
        <v>0</v>
      </c>
      <c r="F64" s="122">
        <f>SUM(C64:E64)</f>
        <v>0</v>
      </c>
    </row>
    <row r="65" spans="2:2" x14ac:dyDescent="0.25">
      <c r="B65" s="125" t="s">
        <v>115</v>
      </c>
    </row>
  </sheetData>
  <pageMargins left="0.7" right="0.7" top="0.75" bottom="0.75" header="0.3" footer="0.3"/>
  <pageSetup orientation="portrait" horizontalDpi="1200" verticalDpi="1200"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Title</vt:lpstr>
      <vt:lpstr>Cost Proposal Summary</vt:lpstr>
      <vt:lpstr>Pre-Adoption &amp; Pre-Guardianship</vt:lpstr>
      <vt:lpstr>Post-Adoption&amp;Post-Guardianship</vt:lpstr>
      <vt:lpstr>Assumptions</vt:lpstr>
      <vt:lpstr>Notes - Age Breakout (OG)</vt:lpstr>
      <vt:lpstr>Assumptions!Print_Area</vt:lpstr>
      <vt:lpstr>'Cost Proposal Summary'!Print_Area</vt:lpstr>
      <vt:lpstr>'Pre-Adoption &amp; Pre-Guardianship'!Print_Area</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c:creator>
  <cp:lastModifiedBy>Deaton, Teresa</cp:lastModifiedBy>
  <cp:lastPrinted>2021-11-05T14:59:40Z</cp:lastPrinted>
  <dcterms:created xsi:type="dcterms:W3CDTF">2015-01-30T02:18:39Z</dcterms:created>
  <dcterms:modified xsi:type="dcterms:W3CDTF">2021-11-10T17:02:27Z</dcterms:modified>
</cp:coreProperties>
</file>